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480" windowHeight="8130" tabRatio="724" activeTab="7"/>
  </bookViews>
  <sheets>
    <sheet name="ÚDAJE" sheetId="1" r:id="rId1"/>
    <sheet name="ZOZNAM" sheetId="2" r:id="rId2"/>
    <sheet name="SKUPINY" sheetId="3" r:id="rId3"/>
    <sheet name="A" sheetId="4" r:id="rId4"/>
    <sheet name="B" sheetId="5" r:id="rId5"/>
    <sheet name="C" sheetId="6" r:id="rId6"/>
    <sheet name="D" sheetId="7" r:id="rId7"/>
    <sheet name="PAVÚK" sheetId="8" r:id="rId8"/>
  </sheets>
  <definedNames>
    <definedName name="NPool">'ZOZNAM'!$AC$5:$AD$13</definedName>
    <definedName name="_xlnm.Print_Area" localSheetId="7">'PAVÚK'!$E$3:$BM$88</definedName>
    <definedName name="_xlnm.Print_Area" localSheetId="2">'SKUPINY'!$A$1:$I$19</definedName>
    <definedName name="_xlnm.Print_Area" localSheetId="1">'ZOZNAM'!$B$2:$J$20</definedName>
    <definedName name="Posice">'ZOZNAM'!$G$5:$G$41</definedName>
    <definedName name="Rank">'ZOZNAM'!$B$5:$G$41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<sst xmlns="http://schemas.openxmlformats.org/spreadsheetml/2006/main" count="281" uniqueCount="123">
  <si>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</si>
  <si>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</si>
  <si>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</si>
  <si>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</si>
  <si>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</si>
  <si>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</si>
  <si>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</si>
  <si>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</si>
  <si>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</si>
  <si>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</si>
  <si>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</si>
  <si>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</si>
  <si>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</si>
  <si>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</si>
  <si>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</si>
  <si>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</si>
  <si>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</si>
  <si>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</si>
  <si>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</si>
  <si>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</si>
  <si>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</si>
  <si>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</si>
  <si>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</si>
  <si>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</si>
  <si>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</si>
  <si>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</si>
  <si>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</si>
  <si>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</si>
  <si>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</si>
  <si>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</si>
  <si>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</si>
  <si>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SKUPINY BC3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</si>
  <si>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</si>
  <si>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</si>
  <si>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</si>
  <si>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</si>
  <si>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</si>
  <si>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</si>
  <si>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</si>
  <si>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</si>
  <si>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</si>
  <si>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</si>
  <si>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</si>
  <si>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</si>
  <si>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</si>
  <si>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</si>
  <si>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</si>
  <si>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</si>
  <si>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</si>
  <si>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</si>
  <si>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</si>
  <si>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</si>
  <si>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</si>
  <si>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</si>
  <si>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</si>
  <si>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</si>
  <si>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</si>
  <si>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</si>
  <si>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2. B</t>
  </si>
  <si>
    <t>1. B</t>
  </si>
  <si>
    <t>2. A</t>
  </si>
  <si>
    <t>Rastislav Kurilák</t>
  </si>
  <si>
    <t>Matúš Grega</t>
  </si>
  <si>
    <t>Michal</t>
  </si>
  <si>
    <t>ZOM Prešov</t>
  </si>
  <si>
    <t>Marián</t>
  </si>
  <si>
    <t xml:space="preserve">      3. - 4. miesto:   (TB)</t>
  </si>
  <si>
    <t>7.</t>
  </si>
  <si>
    <t>4.</t>
  </si>
  <si>
    <t>6.</t>
  </si>
  <si>
    <t>5.</t>
  </si>
  <si>
    <t>1. ligové kolo kategórie BC3</t>
  </si>
  <si>
    <t>Andrejčík</t>
  </si>
  <si>
    <t>Samuel</t>
  </si>
  <si>
    <t>Strehársky</t>
  </si>
  <si>
    <t>Martin</t>
  </si>
  <si>
    <t>Balcová</t>
  </si>
  <si>
    <t>Michaela</t>
  </si>
  <si>
    <t>Ďurkovič</t>
  </si>
  <si>
    <t>Róbert</t>
  </si>
  <si>
    <t>Rybarčák</t>
  </si>
  <si>
    <t>Petruchová</t>
  </si>
  <si>
    <t>Silvia</t>
  </si>
  <si>
    <t>Burian</t>
  </si>
  <si>
    <t>Klimčo</t>
  </si>
  <si>
    <t>Rom</t>
  </si>
  <si>
    <t>Kohutek</t>
  </si>
  <si>
    <t>Mihová</t>
  </si>
  <si>
    <t>Anna</t>
  </si>
  <si>
    <t>Irena</t>
  </si>
  <si>
    <t>OMD v SR</t>
  </si>
  <si>
    <t>ŠK TP Viktória TS</t>
  </si>
  <si>
    <t xml:space="preserve">ŠK Altius </t>
  </si>
  <si>
    <t>C1</t>
  </si>
  <si>
    <t>C2</t>
  </si>
  <si>
    <t>C3</t>
  </si>
  <si>
    <t>D1</t>
  </si>
  <si>
    <t>D2</t>
  </si>
  <si>
    <t>D3</t>
  </si>
  <si>
    <t>8.</t>
  </si>
  <si>
    <t>9.</t>
  </si>
  <si>
    <t>10.</t>
  </si>
  <si>
    <t>11.</t>
  </si>
  <si>
    <t>12.</t>
  </si>
  <si>
    <t>1. ligové kolo kat. BC4 Podlipníky / 28. 03. 2015</t>
  </si>
  <si>
    <t>1. C</t>
  </si>
  <si>
    <t>2. D</t>
  </si>
  <si>
    <t>1. D</t>
  </si>
  <si>
    <t>2. C</t>
  </si>
  <si>
    <t>Prášil</t>
  </si>
  <si>
    <t>Miroslav</t>
  </si>
  <si>
    <t>13.</t>
  </si>
  <si>
    <t>C4</t>
  </si>
  <si>
    <t>Skupina D</t>
  </si>
  <si>
    <t>Skupina C</t>
  </si>
  <si>
    <t>Andrejčík S.</t>
  </si>
  <si>
    <t>Mihová A.</t>
  </si>
  <si>
    <t>Strehársky M.</t>
  </si>
  <si>
    <t>Petruchová S.</t>
  </si>
  <si>
    <t>Balcová M.</t>
  </si>
  <si>
    <t>Klimčo M.</t>
  </si>
  <si>
    <t>Ďurkovič R.</t>
  </si>
  <si>
    <t>Rybarčák 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</si>
</sst>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56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8" applyFont="1" applyFill="1" applyBorder="1">
      <alignment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0" fillId="3" borderId="19" xfId="0" applyFill="1" applyBorder="1" applyAlignment="1">
      <alignment vertical="center"/>
    </xf>
    <xf numFmtId="0" fontId="23" fillId="25" borderId="21" xfId="0" applyFont="1" applyFill="1" applyBorder="1" applyAlignment="1">
      <alignment/>
    </xf>
    <xf numFmtId="0" fontId="34" fillId="26" borderId="0" xfId="0" applyFont="1" applyFill="1" applyBorder="1" applyAlignment="1">
      <alignment/>
    </xf>
    <xf numFmtId="0" fontId="34" fillId="26" borderId="24" xfId="0" applyFont="1" applyFill="1" applyBorder="1" applyAlignment="1">
      <alignment/>
    </xf>
    <xf numFmtId="0" fontId="34" fillId="26" borderId="0" xfId="0" applyFont="1" applyFill="1" applyAlignment="1">
      <alignment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9" fillId="0" borderId="0" xfId="46" applyFill="1" applyAlignment="1">
      <alignment/>
      <protection/>
    </xf>
    <xf numFmtId="0" fontId="42" fillId="0" borderId="17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27" borderId="1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38" fillId="27" borderId="19" xfId="0" applyFont="1" applyFill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8" fillId="27" borderId="20" xfId="0" applyFont="1" applyFill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2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2" fillId="0" borderId="14" xfId="46" applyFont="1" applyBorder="1" applyAlignment="1">
      <alignment horizontal="center" vertical="center"/>
      <protection/>
    </xf>
    <xf numFmtId="0" fontId="42" fillId="0" borderId="15" xfId="46" applyFont="1" applyBorder="1" applyAlignment="1">
      <alignment horizontal="center" vertical="center"/>
      <protection/>
    </xf>
    <xf numFmtId="0" fontId="42" fillId="0" borderId="24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18" xfId="46" applyFont="1" applyBorder="1" applyAlignment="1">
      <alignment horizontal="center" vertical="center"/>
      <protection/>
    </xf>
    <xf numFmtId="0" fontId="42" fillId="0" borderId="13" xfId="46" applyFont="1" applyBorder="1" applyAlignment="1">
      <alignment horizontal="left" vertical="center" indent="1"/>
      <protection/>
    </xf>
    <xf numFmtId="0" fontId="42" fillId="0" borderId="14" xfId="46" applyFont="1" applyBorder="1" applyAlignment="1">
      <alignment horizontal="left" vertical="center" indent="1"/>
      <protection/>
    </xf>
    <xf numFmtId="0" fontId="42" fillId="0" borderId="15" xfId="46" applyFont="1" applyBorder="1" applyAlignment="1">
      <alignment horizontal="left" vertical="center" indent="1"/>
      <protection/>
    </xf>
    <xf numFmtId="0" fontId="42" fillId="0" borderId="24" xfId="46" applyFont="1" applyBorder="1" applyAlignment="1">
      <alignment horizontal="left" vertical="center" indent="1"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12" xfId="46" applyFont="1" applyBorder="1" applyAlignment="1">
      <alignment horizontal="left" vertical="center" indent="1"/>
      <protection/>
    </xf>
    <xf numFmtId="0" fontId="42" fillId="0" borderId="16" xfId="46" applyFont="1" applyBorder="1" applyAlignment="1">
      <alignment horizontal="left" vertical="center" indent="1"/>
      <protection/>
    </xf>
    <xf numFmtId="0" fontId="42" fillId="0" borderId="17" xfId="46" applyFont="1" applyBorder="1" applyAlignment="1">
      <alignment horizontal="left" vertical="center" indent="1"/>
      <protection/>
    </xf>
    <xf numFmtId="0" fontId="42" fillId="0" borderId="18" xfId="46" applyFont="1" applyBorder="1" applyAlignment="1">
      <alignment horizontal="left" vertical="center" indent="1"/>
      <protection/>
    </xf>
    <xf numFmtId="0" fontId="43" fillId="0" borderId="13" xfId="46" applyFont="1" applyBorder="1" applyAlignment="1">
      <alignment horizontal="center" vertical="center"/>
      <protection/>
    </xf>
    <xf numFmtId="0" fontId="43" fillId="0" borderId="15" xfId="46" applyFont="1" applyBorder="1" applyAlignment="1">
      <alignment horizontal="center" vertical="center"/>
      <protection/>
    </xf>
    <xf numFmtId="0" fontId="43" fillId="0" borderId="24" xfId="46" applyFont="1" applyBorder="1" applyAlignment="1">
      <alignment horizontal="center" vertical="center"/>
      <protection/>
    </xf>
    <xf numFmtId="0" fontId="43" fillId="0" borderId="12" xfId="46" applyFont="1" applyBorder="1" applyAlignment="1">
      <alignment horizontal="center" vertical="center"/>
      <protection/>
    </xf>
    <xf numFmtId="0" fontId="43" fillId="0" borderId="16" xfId="46" applyFont="1" applyBorder="1" applyAlignment="1">
      <alignment horizontal="center" vertical="center"/>
      <protection/>
    </xf>
    <xf numFmtId="0" fontId="43" fillId="0" borderId="18" xfId="46" applyFont="1" applyBorder="1" applyAlignment="1">
      <alignment horizontal="center" vertical="center"/>
      <protection/>
    </xf>
    <xf numFmtId="164" fontId="42" fillId="0" borderId="0" xfId="46" applyNumberFormat="1" applyFont="1" applyBorder="1" applyAlignment="1">
      <alignment horizontal="center"/>
      <protection/>
    </xf>
    <xf numFmtId="0" fontId="42" fillId="0" borderId="19" xfId="46" applyFont="1" applyBorder="1" applyAlignment="1">
      <alignment horizontal="left" vertical="center" indent="1"/>
      <protection/>
    </xf>
    <xf numFmtId="0" fontId="43" fillId="0" borderId="19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left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42" fillId="0" borderId="19" xfId="46" applyFont="1" applyBorder="1" applyAlignment="1">
      <alignment horizontal="center" vertical="center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53" fillId="0" borderId="0" xfId="46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_Výsledková listina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"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1">
      <selection activeCell="C9" sqref="C9:G9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43">
        <f>C11</f>
        <v>42091</v>
      </c>
      <c r="U3" s="14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144" t="s">
        <v>71</v>
      </c>
      <c r="D7" s="145"/>
      <c r="E7" s="145"/>
      <c r="F7" s="145"/>
      <c r="G7" s="14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146" t="s">
        <v>61</v>
      </c>
      <c r="D9" s="146"/>
      <c r="E9" s="146"/>
      <c r="F9" s="146"/>
      <c r="G9" s="14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144" t="s">
        <v>62</v>
      </c>
      <c r="D10" s="145"/>
      <c r="E10" s="145"/>
      <c r="F10" s="145"/>
      <c r="G10" s="1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142">
        <v>42091</v>
      </c>
      <c r="D11" s="142"/>
      <c r="E11" s="142"/>
      <c r="F11" s="142"/>
      <c r="G11" s="14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F18" sqref="F18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4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151" t="s">
        <v>14</v>
      </c>
      <c r="H4" s="151"/>
      <c r="I4" s="24" t="s">
        <v>15</v>
      </c>
      <c r="J4" s="25">
        <v>7</v>
      </c>
    </row>
    <row r="5" spans="2:30" ht="15">
      <c r="B5" s="22">
        <f>IF(ISNUMBER(ÚDAJE!O8),ÚDAJE!O8,"")</f>
        <v>401</v>
      </c>
      <c r="C5" s="130" t="s">
        <v>72</v>
      </c>
      <c r="D5" s="26" t="s">
        <v>73</v>
      </c>
      <c r="E5" s="27" t="str">
        <f aca="true" t="shared" si="0" ref="E5:E16">C5&amp;" "&amp;LEFT(D5,1)&amp;"."</f>
        <v>Andrejčík S.</v>
      </c>
      <c r="F5" s="28" t="s">
        <v>91</v>
      </c>
      <c r="G5" s="147" t="s">
        <v>16</v>
      </c>
      <c r="H5" s="147"/>
      <c r="I5" s="132" t="s">
        <v>54</v>
      </c>
      <c r="J5" s="29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30">
        <f>B5+1</f>
        <v>402</v>
      </c>
      <c r="C6" s="130" t="s">
        <v>81</v>
      </c>
      <c r="D6" s="27" t="s">
        <v>82</v>
      </c>
      <c r="E6" s="27" t="str">
        <f t="shared" si="0"/>
        <v>Petruchová S.</v>
      </c>
      <c r="F6" s="28" t="s">
        <v>90</v>
      </c>
      <c r="G6" s="147" t="s">
        <v>20</v>
      </c>
      <c r="H6" s="147"/>
      <c r="I6" s="133" t="s">
        <v>55</v>
      </c>
      <c r="J6" s="31"/>
      <c r="L6" s="152"/>
      <c r="M6" s="152"/>
      <c r="AC6">
        <v>3</v>
      </c>
      <c r="AD6" t="s">
        <v>19</v>
      </c>
    </row>
    <row r="7" spans="2:30" ht="15">
      <c r="B7" s="22">
        <f aca="true" t="shared" si="1" ref="B7:B43">B6+1</f>
        <v>403</v>
      </c>
      <c r="C7" s="130" t="s">
        <v>86</v>
      </c>
      <c r="D7" s="27" t="s">
        <v>63</v>
      </c>
      <c r="E7" s="27" t="str">
        <f t="shared" si="0"/>
        <v>Kohutek M.</v>
      </c>
      <c r="F7" s="28" t="s">
        <v>90</v>
      </c>
      <c r="G7" s="147" t="s">
        <v>24</v>
      </c>
      <c r="H7" s="147"/>
      <c r="I7" s="133" t="s">
        <v>57</v>
      </c>
      <c r="J7" s="31"/>
      <c r="L7" s="152"/>
      <c r="M7" s="152"/>
      <c r="AC7">
        <v>4</v>
      </c>
      <c r="AD7" t="s">
        <v>21</v>
      </c>
    </row>
    <row r="8" spans="2:30" ht="15">
      <c r="B8" s="30">
        <f t="shared" si="1"/>
        <v>404</v>
      </c>
      <c r="C8" s="130" t="s">
        <v>74</v>
      </c>
      <c r="D8" s="27" t="s">
        <v>75</v>
      </c>
      <c r="E8" s="27" t="str">
        <f t="shared" si="0"/>
        <v>Strehársky M.</v>
      </c>
      <c r="F8" s="28" t="s">
        <v>92</v>
      </c>
      <c r="G8" s="147" t="s">
        <v>18</v>
      </c>
      <c r="H8" s="147"/>
      <c r="I8" s="133" t="s">
        <v>68</v>
      </c>
      <c r="J8" s="31"/>
      <c r="L8" s="152"/>
      <c r="M8" s="152"/>
      <c r="AC8">
        <v>5</v>
      </c>
      <c r="AD8" t="s">
        <v>23</v>
      </c>
    </row>
    <row r="9" spans="2:30" ht="15">
      <c r="B9" s="30">
        <f t="shared" si="1"/>
        <v>405</v>
      </c>
      <c r="C9" s="130" t="s">
        <v>83</v>
      </c>
      <c r="D9" s="27" t="s">
        <v>75</v>
      </c>
      <c r="E9" s="27" t="str">
        <f t="shared" si="0"/>
        <v>Burian M.</v>
      </c>
      <c r="F9" s="28" t="s">
        <v>92</v>
      </c>
      <c r="G9" s="147" t="s">
        <v>22</v>
      </c>
      <c r="H9" s="147"/>
      <c r="I9" s="134" t="s">
        <v>70</v>
      </c>
      <c r="J9" s="33"/>
      <c r="L9" s="152"/>
      <c r="M9" s="152"/>
      <c r="AC9">
        <v>6</v>
      </c>
      <c r="AD9" t="s">
        <v>25</v>
      </c>
    </row>
    <row r="10" spans="2:30" ht="15">
      <c r="B10" s="30">
        <f t="shared" si="1"/>
        <v>406</v>
      </c>
      <c r="C10" s="130" t="s">
        <v>87</v>
      </c>
      <c r="D10" s="27" t="s">
        <v>88</v>
      </c>
      <c r="E10" s="27" t="str">
        <f t="shared" si="0"/>
        <v>Mihová A.</v>
      </c>
      <c r="F10" s="28" t="s">
        <v>64</v>
      </c>
      <c r="G10" s="147" t="s">
        <v>26</v>
      </c>
      <c r="H10" s="147"/>
      <c r="I10" s="133" t="s">
        <v>69</v>
      </c>
      <c r="L10" s="152"/>
      <c r="M10" s="152"/>
      <c r="AC10">
        <v>7</v>
      </c>
      <c r="AD10" t="s">
        <v>27</v>
      </c>
    </row>
    <row r="11" spans="2:30" ht="15">
      <c r="B11" s="30">
        <f t="shared" si="1"/>
        <v>407</v>
      </c>
      <c r="C11" s="131" t="s">
        <v>76</v>
      </c>
      <c r="D11" s="27" t="s">
        <v>77</v>
      </c>
      <c r="E11" s="27" t="str">
        <f t="shared" si="0"/>
        <v>Balcová M.</v>
      </c>
      <c r="F11" s="28" t="s">
        <v>92</v>
      </c>
      <c r="G11" s="147" t="s">
        <v>93</v>
      </c>
      <c r="H11" s="147"/>
      <c r="I11" s="133" t="s">
        <v>67</v>
      </c>
      <c r="L11" s="152"/>
      <c r="M11" s="152"/>
      <c r="AC11">
        <v>8</v>
      </c>
      <c r="AD11" t="s">
        <v>28</v>
      </c>
    </row>
    <row r="12" spans="2:30" ht="15">
      <c r="B12" s="30">
        <f t="shared" si="1"/>
        <v>408</v>
      </c>
      <c r="C12" s="131" t="s">
        <v>80</v>
      </c>
      <c r="D12" s="27" t="s">
        <v>75</v>
      </c>
      <c r="E12" s="27" t="str">
        <f t="shared" si="0"/>
        <v>Rybarčák M.</v>
      </c>
      <c r="F12" s="28" t="s">
        <v>90</v>
      </c>
      <c r="G12" s="147" t="s">
        <v>94</v>
      </c>
      <c r="H12" s="147"/>
      <c r="I12" s="133" t="s">
        <v>99</v>
      </c>
      <c r="L12" s="152"/>
      <c r="M12" s="152"/>
      <c r="AC12">
        <v>9</v>
      </c>
      <c r="AD12" t="s">
        <v>29</v>
      </c>
    </row>
    <row r="13" spans="2:30" ht="15">
      <c r="B13" s="30">
        <f t="shared" si="1"/>
        <v>409</v>
      </c>
      <c r="C13" s="131" t="s">
        <v>109</v>
      </c>
      <c r="D13" s="27" t="s">
        <v>110</v>
      </c>
      <c r="E13" s="27" t="str">
        <f t="shared" si="0"/>
        <v>Prášil M.</v>
      </c>
      <c r="F13" s="28" t="s">
        <v>64</v>
      </c>
      <c r="G13" s="147" t="s">
        <v>95</v>
      </c>
      <c r="H13" s="147"/>
      <c r="I13" s="134" t="s">
        <v>100</v>
      </c>
      <c r="L13" s="152"/>
      <c r="M13" s="152"/>
      <c r="N13" s="34"/>
      <c r="O13" s="34"/>
      <c r="P13" s="35"/>
      <c r="Q13" s="34"/>
      <c r="R13" s="35"/>
      <c r="AC13">
        <v>10</v>
      </c>
      <c r="AD13" t="s">
        <v>30</v>
      </c>
    </row>
    <row r="14" spans="2:18" ht="15">
      <c r="B14" s="30">
        <f t="shared" si="1"/>
        <v>410</v>
      </c>
      <c r="C14" s="131" t="s">
        <v>87</v>
      </c>
      <c r="D14" s="27" t="s">
        <v>89</v>
      </c>
      <c r="E14" s="27" t="str">
        <f t="shared" si="0"/>
        <v>Mihová I.</v>
      </c>
      <c r="F14" s="28" t="s">
        <v>64</v>
      </c>
      <c r="G14" s="147" t="s">
        <v>112</v>
      </c>
      <c r="H14" s="147"/>
      <c r="I14" s="133" t="s">
        <v>101</v>
      </c>
      <c r="L14" s="152"/>
      <c r="M14" s="152"/>
      <c r="N14" s="34"/>
      <c r="O14" s="34"/>
      <c r="P14" s="35"/>
      <c r="Q14" s="34"/>
      <c r="R14" s="35"/>
    </row>
    <row r="15" spans="2:18" ht="15">
      <c r="B15" s="30">
        <f t="shared" si="1"/>
        <v>411</v>
      </c>
      <c r="C15" s="131" t="s">
        <v>78</v>
      </c>
      <c r="D15" s="27" t="s">
        <v>79</v>
      </c>
      <c r="E15" s="27" t="str">
        <f t="shared" si="0"/>
        <v>Ďurkovič R.</v>
      </c>
      <c r="F15" s="28" t="s">
        <v>92</v>
      </c>
      <c r="G15" s="149" t="s">
        <v>96</v>
      </c>
      <c r="H15" s="150"/>
      <c r="I15" s="133" t="s">
        <v>102</v>
      </c>
      <c r="L15" s="152"/>
      <c r="M15" s="152"/>
      <c r="N15" s="34"/>
      <c r="O15" s="34"/>
      <c r="P15" s="35"/>
      <c r="Q15" s="34"/>
      <c r="R15" s="35"/>
    </row>
    <row r="16" spans="2:18" ht="15">
      <c r="B16" s="30">
        <f t="shared" si="1"/>
        <v>412</v>
      </c>
      <c r="C16" s="131" t="s">
        <v>84</v>
      </c>
      <c r="D16" s="27" t="s">
        <v>65</v>
      </c>
      <c r="E16" s="27" t="str">
        <f t="shared" si="0"/>
        <v>Klimčo M.</v>
      </c>
      <c r="F16" s="28" t="s">
        <v>64</v>
      </c>
      <c r="G16" s="149" t="s">
        <v>97</v>
      </c>
      <c r="H16" s="150"/>
      <c r="I16" s="133" t="s">
        <v>103</v>
      </c>
      <c r="L16" s="152"/>
      <c r="M16" s="152"/>
      <c r="N16" s="34"/>
      <c r="O16" s="34"/>
      <c r="P16" s="35"/>
      <c r="Q16" s="34"/>
      <c r="R16" s="35"/>
    </row>
    <row r="17" spans="2:18" ht="15">
      <c r="B17" s="30">
        <f t="shared" si="1"/>
        <v>413</v>
      </c>
      <c r="C17" s="131" t="s">
        <v>85</v>
      </c>
      <c r="D17" s="27" t="s">
        <v>75</v>
      </c>
      <c r="E17" s="27" t="str">
        <f aca="true" t="shared" si="2" ref="E17:E33">C17&amp;" "&amp;LEFT(D17,1)&amp;"."</f>
        <v>Rom M.</v>
      </c>
      <c r="F17" s="28" t="s">
        <v>90</v>
      </c>
      <c r="G17" s="149" t="s">
        <v>98</v>
      </c>
      <c r="H17" s="150"/>
      <c r="I17" s="133" t="s">
        <v>111</v>
      </c>
      <c r="L17" s="152"/>
      <c r="M17" s="152"/>
      <c r="N17" s="34"/>
      <c r="O17" s="34"/>
      <c r="P17" s="35"/>
      <c r="Q17" s="34"/>
      <c r="R17" s="35"/>
    </row>
    <row r="18" spans="2:18" ht="12.75">
      <c r="B18" s="30">
        <f t="shared" si="1"/>
        <v>414</v>
      </c>
      <c r="C18" s="131"/>
      <c r="D18" s="27"/>
      <c r="E18" s="27" t="str">
        <f t="shared" si="2"/>
        <v> .</v>
      </c>
      <c r="F18" s="28"/>
      <c r="G18" s="147"/>
      <c r="H18" s="147"/>
      <c r="M18" s="35"/>
      <c r="N18" s="34"/>
      <c r="O18" s="34"/>
      <c r="P18" s="35"/>
      <c r="Q18" s="34"/>
      <c r="R18" s="35"/>
    </row>
    <row r="19" spans="2:18" ht="12.75">
      <c r="B19" s="30">
        <f t="shared" si="1"/>
        <v>415</v>
      </c>
      <c r="C19" s="131"/>
      <c r="D19" s="27"/>
      <c r="E19" s="27" t="str">
        <f>C19&amp;" "&amp;LEFT(D19,1)&amp;"."</f>
        <v> .</v>
      </c>
      <c r="F19" s="36"/>
      <c r="G19" s="147"/>
      <c r="H19" s="147"/>
      <c r="M19" s="35"/>
      <c r="N19" s="34"/>
      <c r="O19" s="34"/>
      <c r="P19" s="35"/>
      <c r="Q19" s="34"/>
      <c r="R19" s="35"/>
    </row>
    <row r="20" spans="2:18" ht="12.75">
      <c r="B20" s="30">
        <f t="shared" si="1"/>
        <v>416</v>
      </c>
      <c r="C20" s="131"/>
      <c r="D20" s="27"/>
      <c r="E20" s="27" t="str">
        <f>C20&amp;" "&amp;LEFT(D20,1)&amp;"."</f>
        <v> .</v>
      </c>
      <c r="F20" s="36"/>
      <c r="G20" s="147"/>
      <c r="H20" s="147"/>
      <c r="M20" s="35"/>
      <c r="N20" s="34"/>
      <c r="O20" s="34"/>
      <c r="P20" s="35"/>
      <c r="Q20" s="34"/>
      <c r="R20" s="35"/>
    </row>
    <row r="21" spans="2:18" ht="12.75">
      <c r="B21" s="30">
        <f t="shared" si="1"/>
        <v>417</v>
      </c>
      <c r="C21" s="27"/>
      <c r="D21" s="27"/>
      <c r="E21" s="27" t="str">
        <f t="shared" si="2"/>
        <v> .</v>
      </c>
      <c r="F21" s="37"/>
      <c r="G21" s="147"/>
      <c r="H21" s="147"/>
      <c r="M21" s="35"/>
      <c r="N21" s="34"/>
      <c r="O21" s="34"/>
      <c r="P21" s="35"/>
      <c r="Q21" s="34"/>
      <c r="R21" s="35"/>
    </row>
    <row r="22" spans="2:18" ht="12.75">
      <c r="B22" s="30">
        <f t="shared" si="1"/>
        <v>418</v>
      </c>
      <c r="C22" s="27"/>
      <c r="D22" s="27"/>
      <c r="E22" s="27" t="str">
        <f t="shared" si="2"/>
        <v> .</v>
      </c>
      <c r="F22" s="37"/>
      <c r="G22" s="147"/>
      <c r="H22" s="147"/>
      <c r="M22" s="35"/>
      <c r="N22" s="34"/>
      <c r="O22" s="34"/>
      <c r="P22" s="35"/>
      <c r="Q22" s="34"/>
      <c r="R22" s="35"/>
    </row>
    <row r="23" spans="2:18" ht="12.75">
      <c r="B23" s="30">
        <f t="shared" si="1"/>
        <v>419</v>
      </c>
      <c r="C23" s="27"/>
      <c r="D23" s="27"/>
      <c r="E23" s="27" t="str">
        <f t="shared" si="2"/>
        <v> .</v>
      </c>
      <c r="F23" s="37"/>
      <c r="G23" s="147"/>
      <c r="H23" s="147"/>
      <c r="M23" s="35"/>
      <c r="N23" s="34"/>
      <c r="O23" s="34"/>
      <c r="P23" s="35"/>
      <c r="Q23" s="34"/>
      <c r="R23" s="35"/>
    </row>
    <row r="24" spans="2:8" ht="12.75">
      <c r="B24" s="30">
        <f t="shared" si="1"/>
        <v>420</v>
      </c>
      <c r="C24" s="38"/>
      <c r="D24" s="27"/>
      <c r="E24" s="27" t="str">
        <f t="shared" si="2"/>
        <v> .</v>
      </c>
      <c r="F24" s="37"/>
      <c r="G24" s="147"/>
      <c r="H24" s="147"/>
    </row>
    <row r="25" spans="2:8" ht="12.75">
      <c r="B25" s="30">
        <f t="shared" si="1"/>
        <v>421</v>
      </c>
      <c r="C25" s="38"/>
      <c r="D25" s="27"/>
      <c r="E25" s="27" t="str">
        <f t="shared" si="2"/>
        <v> .</v>
      </c>
      <c r="F25" s="37"/>
      <c r="G25" s="147"/>
      <c r="H25" s="147"/>
    </row>
    <row r="26" spans="2:8" ht="12.75">
      <c r="B26" s="30">
        <f t="shared" si="1"/>
        <v>422</v>
      </c>
      <c r="C26" s="27"/>
      <c r="D26" s="27"/>
      <c r="E26" s="27" t="str">
        <f t="shared" si="2"/>
        <v> .</v>
      </c>
      <c r="F26" s="37"/>
      <c r="G26" s="147"/>
      <c r="H26" s="147"/>
    </row>
    <row r="27" spans="2:8" ht="12.75">
      <c r="B27" s="30">
        <f t="shared" si="1"/>
        <v>423</v>
      </c>
      <c r="C27" s="27"/>
      <c r="D27" s="27"/>
      <c r="E27" s="27" t="str">
        <f t="shared" si="2"/>
        <v> .</v>
      </c>
      <c r="F27" s="37"/>
      <c r="G27" s="147"/>
      <c r="H27" s="147"/>
    </row>
    <row r="28" spans="2:13" ht="12.75">
      <c r="B28" s="30">
        <f t="shared" si="1"/>
        <v>424</v>
      </c>
      <c r="C28" s="27"/>
      <c r="D28" s="27"/>
      <c r="E28" s="27" t="str">
        <f t="shared" si="2"/>
        <v> .</v>
      </c>
      <c r="F28" s="37"/>
      <c r="G28" s="147"/>
      <c r="H28" s="147"/>
      <c r="M28" s="39"/>
    </row>
    <row r="29" spans="2:8" ht="12.75">
      <c r="B29" s="30">
        <f t="shared" si="1"/>
        <v>425</v>
      </c>
      <c r="C29" s="27"/>
      <c r="D29" s="27"/>
      <c r="E29" s="27" t="str">
        <f t="shared" si="2"/>
        <v> .</v>
      </c>
      <c r="F29" s="37"/>
      <c r="G29" s="147"/>
      <c r="H29" s="147"/>
    </row>
    <row r="30" spans="2:18" ht="12.75">
      <c r="B30" s="30">
        <f t="shared" si="1"/>
        <v>426</v>
      </c>
      <c r="C30" s="27"/>
      <c r="D30" s="27"/>
      <c r="E30" s="27" t="str">
        <f t="shared" si="2"/>
        <v> .</v>
      </c>
      <c r="F30" s="37"/>
      <c r="G30" s="147"/>
      <c r="H30" s="147"/>
      <c r="Q30" s="34"/>
      <c r="R30" s="35"/>
    </row>
    <row r="31" spans="2:15" ht="12.75">
      <c r="B31" s="30">
        <f t="shared" si="1"/>
        <v>427</v>
      </c>
      <c r="C31" s="27"/>
      <c r="D31" s="27"/>
      <c r="E31" s="27" t="str">
        <f>C31&amp;" "&amp;LEFT(D31,1)&amp;"."</f>
        <v> .</v>
      </c>
      <c r="F31" s="37"/>
      <c r="G31" s="148"/>
      <c r="H31" s="148"/>
      <c r="L31" s="40"/>
      <c r="M31" s="40"/>
      <c r="N31" s="40"/>
      <c r="O31" s="40"/>
    </row>
    <row r="32" spans="2:15" ht="12.75">
      <c r="B32" s="30">
        <f t="shared" si="1"/>
        <v>428</v>
      </c>
      <c r="C32" s="27"/>
      <c r="D32" s="27"/>
      <c r="E32" s="27" t="str">
        <f t="shared" si="2"/>
        <v> .</v>
      </c>
      <c r="F32" s="37"/>
      <c r="G32" s="147"/>
      <c r="H32" s="147"/>
      <c r="L32" s="40"/>
      <c r="M32" s="40"/>
      <c r="N32" s="40"/>
      <c r="O32" s="40"/>
    </row>
    <row r="33" spans="2:15" ht="12.75">
      <c r="B33" s="30">
        <f t="shared" si="1"/>
        <v>429</v>
      </c>
      <c r="C33" s="27"/>
      <c r="D33" s="27"/>
      <c r="E33" s="27" t="str">
        <f t="shared" si="2"/>
        <v> .</v>
      </c>
      <c r="F33" s="37"/>
      <c r="G33" s="147"/>
      <c r="H33" s="147"/>
      <c r="L33" s="40"/>
      <c r="M33" s="40"/>
      <c r="N33" s="40"/>
      <c r="O33" s="40"/>
    </row>
    <row r="34" spans="2:15" ht="15">
      <c r="B34" s="30">
        <f t="shared" si="1"/>
        <v>430</v>
      </c>
      <c r="C34" s="27"/>
      <c r="D34" s="27"/>
      <c r="E34" s="27" t="str">
        <f>C34&amp;" "&amp;LEFT(D34,1)&amp;"."</f>
        <v> .</v>
      </c>
      <c r="F34" s="37"/>
      <c r="G34" s="147"/>
      <c r="H34" s="147"/>
      <c r="L34" s="40"/>
      <c r="M34" s="41"/>
      <c r="N34" s="42"/>
      <c r="O34" s="40"/>
    </row>
    <row r="35" spans="2:15" ht="15">
      <c r="B35" s="30">
        <f t="shared" si="1"/>
        <v>431</v>
      </c>
      <c r="C35" s="27"/>
      <c r="D35" s="27"/>
      <c r="E35" s="27" t="str">
        <f>C35&amp;" "&amp;LEFT(D35,1)&amp;"."</f>
        <v> .</v>
      </c>
      <c r="F35" s="37"/>
      <c r="G35" s="147"/>
      <c r="H35" s="147"/>
      <c r="L35" s="40"/>
      <c r="M35" s="41"/>
      <c r="N35" s="42"/>
      <c r="O35" s="40"/>
    </row>
    <row r="36" spans="2:15" ht="15">
      <c r="B36" s="30">
        <f t="shared" si="1"/>
        <v>432</v>
      </c>
      <c r="C36" s="43"/>
      <c r="D36" s="43"/>
      <c r="E36" s="27" t="str">
        <f>C36&amp;" "&amp;LEFT(D36,1)&amp;"."</f>
        <v> .</v>
      </c>
      <c r="F36" s="37"/>
      <c r="G36" s="148"/>
      <c r="H36" s="148"/>
      <c r="L36" s="40"/>
      <c r="M36" s="41"/>
      <c r="N36" s="42"/>
      <c r="O36" s="40"/>
    </row>
    <row r="37" spans="2:15" ht="15">
      <c r="B37" s="30">
        <f t="shared" si="1"/>
        <v>433</v>
      </c>
      <c r="C37" s="43"/>
      <c r="D37" s="43"/>
      <c r="E37" s="27" t="str">
        <f aca="true" t="shared" si="3" ref="E37:E44">C37&amp;" "&amp;LEFT(D37,1)&amp;"."</f>
        <v> .</v>
      </c>
      <c r="F37" s="43"/>
      <c r="G37" s="148"/>
      <c r="H37" s="148"/>
      <c r="L37" s="40"/>
      <c r="M37" s="44"/>
      <c r="N37" s="42"/>
      <c r="O37" s="40"/>
    </row>
    <row r="38" spans="2:15" ht="15">
      <c r="B38" s="30">
        <f t="shared" si="1"/>
        <v>434</v>
      </c>
      <c r="C38" s="43"/>
      <c r="D38" s="43"/>
      <c r="E38" s="27" t="str">
        <f t="shared" si="3"/>
        <v> .</v>
      </c>
      <c r="F38" s="43"/>
      <c r="G38" s="148"/>
      <c r="H38" s="148"/>
      <c r="L38" s="40"/>
      <c r="M38" s="41"/>
      <c r="N38" s="42"/>
      <c r="O38" s="40"/>
    </row>
    <row r="39" spans="2:15" ht="15">
      <c r="B39" s="30">
        <f t="shared" si="1"/>
        <v>435</v>
      </c>
      <c r="C39" s="43"/>
      <c r="D39" s="43"/>
      <c r="E39" s="27" t="str">
        <f t="shared" si="3"/>
        <v> .</v>
      </c>
      <c r="F39" s="43"/>
      <c r="G39" s="148"/>
      <c r="H39" s="148"/>
      <c r="L39" s="40"/>
      <c r="M39" s="41"/>
      <c r="N39" s="42"/>
      <c r="O39" s="40"/>
    </row>
    <row r="40" spans="2:15" ht="15">
      <c r="B40" s="30">
        <f t="shared" si="1"/>
        <v>436</v>
      </c>
      <c r="C40" s="43"/>
      <c r="D40" s="43"/>
      <c r="E40" s="27" t="str">
        <f t="shared" si="3"/>
        <v> .</v>
      </c>
      <c r="F40" s="43"/>
      <c r="G40" s="148"/>
      <c r="H40" s="148"/>
      <c r="L40" s="40"/>
      <c r="M40" s="44"/>
      <c r="N40" s="42"/>
      <c r="O40" s="40"/>
    </row>
    <row r="41" spans="2:15" ht="15">
      <c r="B41" s="30">
        <f t="shared" si="1"/>
        <v>437</v>
      </c>
      <c r="C41" s="43"/>
      <c r="D41" s="43"/>
      <c r="E41" s="27" t="str">
        <f t="shared" si="3"/>
        <v> .</v>
      </c>
      <c r="F41" s="43"/>
      <c r="G41" s="148"/>
      <c r="H41" s="148"/>
      <c r="L41" s="40"/>
      <c r="M41" s="41"/>
      <c r="N41" s="42"/>
      <c r="O41" s="40"/>
    </row>
    <row r="42" spans="2:15" ht="15">
      <c r="B42" s="30">
        <f t="shared" si="1"/>
        <v>438</v>
      </c>
      <c r="C42" s="43"/>
      <c r="D42" s="43"/>
      <c r="E42" s="27" t="str">
        <f t="shared" si="3"/>
        <v> .</v>
      </c>
      <c r="F42" s="43"/>
      <c r="G42" s="148"/>
      <c r="H42" s="148"/>
      <c r="L42" s="40"/>
      <c r="M42" s="41"/>
      <c r="N42" s="42"/>
      <c r="O42" s="40"/>
    </row>
    <row r="43" spans="2:15" ht="15">
      <c r="B43" s="30">
        <f t="shared" si="1"/>
        <v>439</v>
      </c>
      <c r="C43" s="43"/>
      <c r="D43" s="43"/>
      <c r="E43" s="27" t="str">
        <f t="shared" si="3"/>
        <v> .</v>
      </c>
      <c r="F43" s="43"/>
      <c r="G43" s="148"/>
      <c r="H43" s="148"/>
      <c r="L43" s="40"/>
      <c r="M43" s="45"/>
      <c r="N43" s="46"/>
      <c r="O43" s="40"/>
    </row>
    <row r="44" spans="2:15" ht="15">
      <c r="B44" s="30">
        <f>B43+1</f>
        <v>440</v>
      </c>
      <c r="C44" s="43"/>
      <c r="D44" s="43"/>
      <c r="E44" s="27" t="str">
        <f t="shared" si="3"/>
        <v> .</v>
      </c>
      <c r="F44" s="43"/>
      <c r="G44" s="148"/>
      <c r="H44" s="148"/>
      <c r="L44" s="40"/>
      <c r="M44" s="45"/>
      <c r="N44" s="46"/>
      <c r="O44" s="40"/>
    </row>
  </sheetData>
  <sheetProtection selectLockedCells="1" selectUnlockedCells="1"/>
  <mergeCells count="42">
    <mergeCell ref="G11:H11"/>
    <mergeCell ref="G12:H12"/>
    <mergeCell ref="G20:H20"/>
    <mergeCell ref="G21:H21"/>
    <mergeCell ref="G4:H4"/>
    <mergeCell ref="G5:H5"/>
    <mergeCell ref="G6:H6"/>
    <mergeCell ref="L6:M17"/>
    <mergeCell ref="G7:H7"/>
    <mergeCell ref="G8:H8"/>
    <mergeCell ref="G9:H9"/>
    <mergeCell ref="G10:H10"/>
    <mergeCell ref="G30:H30"/>
    <mergeCell ref="G31:H31"/>
    <mergeCell ref="G24:H24"/>
    <mergeCell ref="G13:H13"/>
    <mergeCell ref="G14:H14"/>
    <mergeCell ref="G15:H15"/>
    <mergeCell ref="G16:H16"/>
    <mergeCell ref="G17:H17"/>
    <mergeCell ref="G18:H18"/>
    <mergeCell ref="G19:H19"/>
    <mergeCell ref="G41:H41"/>
    <mergeCell ref="G42:H42"/>
    <mergeCell ref="G22:H22"/>
    <mergeCell ref="G23:H23"/>
    <mergeCell ref="G36:H36"/>
    <mergeCell ref="G25:H25"/>
    <mergeCell ref="G26:H26"/>
    <mergeCell ref="G27:H27"/>
    <mergeCell ref="G28:H28"/>
    <mergeCell ref="G29:H29"/>
    <mergeCell ref="G32:H32"/>
    <mergeCell ref="G33:H33"/>
    <mergeCell ref="G34:H34"/>
    <mergeCell ref="G35:H35"/>
    <mergeCell ref="G43:H43"/>
    <mergeCell ref="G44:H44"/>
    <mergeCell ref="G37:H37"/>
    <mergeCell ref="G38:H38"/>
    <mergeCell ref="G39:H39"/>
    <mergeCell ref="G40:H40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153" t="s">
        <v>31</v>
      </c>
      <c r="B1" s="153"/>
      <c r="C1" s="153"/>
      <c r="D1" s="153"/>
      <c r="E1" s="153"/>
      <c r="F1" s="153"/>
      <c r="G1" s="153"/>
      <c r="H1" s="153"/>
      <c r="I1" s="153"/>
    </row>
    <row r="2" spans="1:8" ht="15" customHeight="1">
      <c r="A2" t="s">
        <v>32</v>
      </c>
      <c r="C2" s="154" t="str">
        <f>IF(ISTEXT(ÚDAJE!C7),ÚDAJE!C7,"")</f>
        <v>1. ligové kolo kategórie BC3</v>
      </c>
      <c r="D2" s="154"/>
      <c r="E2" s="154"/>
      <c r="F2" s="154"/>
      <c r="G2" s="154"/>
      <c r="H2" s="154"/>
    </row>
    <row r="3" spans="1:11" ht="12.75" customHeight="1">
      <c r="A3" s="155"/>
      <c r="B3" s="155"/>
      <c r="C3" s="47"/>
      <c r="D3" s="47"/>
      <c r="E3" s="47"/>
      <c r="F3" s="47"/>
      <c r="G3" s="47"/>
      <c r="H3" s="47"/>
      <c r="I3" s="47"/>
      <c r="J3" s="47"/>
      <c r="K3" s="47"/>
    </row>
    <row r="5" spans="2:13" ht="15.75" customHeight="1">
      <c r="B5" s="32" t="s">
        <v>33</v>
      </c>
      <c r="C5" s="32" t="s">
        <v>34</v>
      </c>
      <c r="D5" s="32"/>
      <c r="E5" s="48"/>
      <c r="F5" s="48"/>
      <c r="G5" s="48"/>
      <c r="H5" s="48"/>
      <c r="I5" s="48"/>
      <c r="J5" s="49"/>
      <c r="K5" s="49"/>
      <c r="L5" s="49"/>
      <c r="M5" s="49"/>
    </row>
    <row r="6" spans="2:13" ht="15.75" customHeight="1">
      <c r="B6" s="50" t="s">
        <v>9</v>
      </c>
      <c r="C6" s="51" t="s">
        <v>12</v>
      </c>
      <c r="D6" s="51" t="s">
        <v>13</v>
      </c>
      <c r="E6" s="52"/>
      <c r="F6" s="53"/>
      <c r="G6" s="54"/>
      <c r="H6" s="52"/>
      <c r="I6" s="52"/>
      <c r="J6" s="55"/>
      <c r="K6" s="49"/>
      <c r="L6" s="49"/>
      <c r="M6" s="49"/>
    </row>
    <row r="7" spans="1:13" ht="15.75" customHeight="1">
      <c r="A7" s="56">
        <v>1</v>
      </c>
      <c r="B7" s="31">
        <f>INDEX(Rank,MATCH($C$5&amp;$A7,Posice,0),1)</f>
        <v>401</v>
      </c>
      <c r="C7" t="str">
        <f>INDEX(Rank,MATCH($C$5&amp;$A7,Posice,0),4)</f>
        <v>Andrejčík S.</v>
      </c>
      <c r="D7" t="str">
        <f>INDEX(Rank,MATCH($C$5&amp;$A7,Posice,0),5)</f>
        <v>ŠK TP Viktória TS</v>
      </c>
      <c r="E7" s="55"/>
      <c r="F7" s="57"/>
      <c r="G7" s="58"/>
      <c r="H7" s="55"/>
      <c r="I7" s="55"/>
      <c r="J7" s="55"/>
      <c r="K7" s="49"/>
      <c r="L7" s="49"/>
      <c r="M7" s="49"/>
    </row>
    <row r="8" spans="1:13" ht="15.75" customHeight="1">
      <c r="A8" s="56">
        <v>2</v>
      </c>
      <c r="B8" s="31">
        <f>INDEX(Rank,MATCH($C$5&amp;$A8,Posice,0),1)</f>
        <v>402</v>
      </c>
      <c r="C8" t="str">
        <f>INDEX(Rank,MATCH($C$5&amp;$A8,Posice,0),4)</f>
        <v>Petruchová S.</v>
      </c>
      <c r="D8" t="str">
        <f>INDEX(Rank,MATCH($C$5&amp;$A8,Posice,0),5)</f>
        <v>OMD v SR</v>
      </c>
      <c r="E8" s="55"/>
      <c r="F8" s="57"/>
      <c r="G8" s="58"/>
      <c r="H8" s="55"/>
      <c r="I8" s="55"/>
      <c r="J8" s="55"/>
      <c r="K8" s="49"/>
      <c r="L8" s="49"/>
      <c r="M8" s="49"/>
    </row>
    <row r="9" spans="1:13" ht="15.75" customHeight="1">
      <c r="A9" s="56">
        <v>3</v>
      </c>
      <c r="B9" s="31">
        <f>INDEX(Rank,MATCH($C$5&amp;$A9,Posice,0),1)</f>
        <v>403</v>
      </c>
      <c r="C9" t="str">
        <f>INDEX(Rank,MATCH($C$5&amp;$A9,Posice,0),4)</f>
        <v>Kohutek M.</v>
      </c>
      <c r="D9" t="str">
        <f>INDEX(Rank,MATCH($C$5&amp;$A9,Posice,0),5)</f>
        <v>OMD v SR</v>
      </c>
      <c r="E9" s="55"/>
      <c r="F9" s="57"/>
      <c r="G9" s="58"/>
      <c r="H9" s="55"/>
      <c r="I9" s="55"/>
      <c r="J9" s="55"/>
      <c r="K9" s="49"/>
      <c r="L9" s="49"/>
      <c r="M9" s="49"/>
    </row>
    <row r="10" spans="1:13" ht="15.75" customHeight="1">
      <c r="A10" s="56">
        <v>4</v>
      </c>
      <c r="B10" s="31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E10" s="55"/>
      <c r="F10" s="57"/>
      <c r="G10" s="58"/>
      <c r="H10" s="55"/>
      <c r="I10" s="55"/>
      <c r="J10" s="55"/>
      <c r="K10" s="49"/>
      <c r="L10" s="49"/>
      <c r="M10" s="49"/>
    </row>
    <row r="11" spans="1:13" ht="15.75" customHeight="1">
      <c r="A11" s="56">
        <v>5</v>
      </c>
      <c r="B11" s="31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5"/>
      <c r="F11" s="57"/>
      <c r="G11" s="58"/>
      <c r="H11" s="55"/>
      <c r="I11" s="55"/>
      <c r="J11" s="55"/>
      <c r="K11" s="49"/>
      <c r="L11" s="49"/>
      <c r="M11" s="49"/>
    </row>
    <row r="12" spans="1:13" ht="15.75" customHeight="1">
      <c r="A12" s="56"/>
      <c r="E12" s="55"/>
      <c r="F12" s="57"/>
      <c r="G12" s="55"/>
      <c r="H12" s="55"/>
      <c r="I12" s="55"/>
      <c r="J12" s="55"/>
      <c r="K12" s="49"/>
      <c r="L12" s="49"/>
      <c r="M12" s="49"/>
    </row>
    <row r="13" spans="1:13" ht="15.75" customHeight="1">
      <c r="A13" s="56"/>
      <c r="B13" s="32" t="s">
        <v>33</v>
      </c>
      <c r="C13" s="32" t="s">
        <v>35</v>
      </c>
      <c r="D13" s="32"/>
      <c r="E13" s="52"/>
      <c r="F13" s="53"/>
      <c r="G13" s="52"/>
      <c r="H13" s="52"/>
      <c r="I13" s="52"/>
      <c r="J13" s="55"/>
      <c r="K13" s="49"/>
      <c r="L13" s="49"/>
      <c r="M13" s="49"/>
    </row>
    <row r="14" spans="1:13" ht="15.75" customHeight="1">
      <c r="A14" s="56"/>
      <c r="B14" s="50" t="s">
        <v>9</v>
      </c>
      <c r="C14" s="51" t="s">
        <v>12</v>
      </c>
      <c r="D14" s="51" t="s">
        <v>13</v>
      </c>
      <c r="E14" s="52"/>
      <c r="F14" s="53"/>
      <c r="G14" s="54"/>
      <c r="H14" s="52"/>
      <c r="I14" s="52"/>
      <c r="J14" s="55"/>
      <c r="K14" s="49"/>
      <c r="L14" s="49"/>
      <c r="M14" s="49"/>
    </row>
    <row r="15" spans="1:13" ht="15.75" customHeight="1">
      <c r="A15" s="56">
        <v>1</v>
      </c>
      <c r="B15" s="31">
        <f>INDEX(Rank,MATCH($C$13&amp;$A15,Posice,0),1)</f>
        <v>404</v>
      </c>
      <c r="C15" t="str">
        <f>INDEX(Rank,MATCH($C$13&amp;$A15,Posice,0),4)</f>
        <v>Strehársky M.</v>
      </c>
      <c r="D15" t="str">
        <f>INDEX(Rank,MATCH($C$13&amp;$A15,Posice,0),5)</f>
        <v>ŠK Altius </v>
      </c>
      <c r="E15" s="55"/>
      <c r="F15" s="57"/>
      <c r="G15" s="58"/>
      <c r="H15" s="55"/>
      <c r="I15" s="55"/>
      <c r="J15" s="55"/>
      <c r="K15" s="49"/>
      <c r="L15" s="49"/>
      <c r="M15" s="49"/>
    </row>
    <row r="16" spans="1:13" ht="15.75" customHeight="1">
      <c r="A16" s="56">
        <v>2</v>
      </c>
      <c r="B16" s="31">
        <f>INDEX(Rank,MATCH($C$13&amp;$A16,Posice,0),1)</f>
        <v>405</v>
      </c>
      <c r="C16" t="str">
        <f>INDEX(Rank,MATCH($C$13&amp;$A16,Posice,0),4)</f>
        <v>Burian M.</v>
      </c>
      <c r="D16" t="str">
        <f>INDEX(Rank,MATCH($C$13&amp;$A16,Posice,0),5)</f>
        <v>ŠK Altius </v>
      </c>
      <c r="E16" s="55"/>
      <c r="F16" s="57"/>
      <c r="G16" s="58"/>
      <c r="H16" s="55"/>
      <c r="I16" s="55"/>
      <c r="J16" s="55"/>
      <c r="K16" s="49"/>
      <c r="L16" s="49"/>
      <c r="M16" s="49"/>
    </row>
    <row r="17" spans="1:13" ht="15.75" customHeight="1">
      <c r="A17" s="56">
        <v>3</v>
      </c>
      <c r="B17" s="31">
        <f>INDEX(Rank,MATCH($C$13&amp;$A17,Posice,0),1)</f>
        <v>406</v>
      </c>
      <c r="C17" t="str">
        <f>INDEX(Rank,MATCH($C$13&amp;$A17,Posice,0),4)</f>
        <v>Mihová A.</v>
      </c>
      <c r="D17" t="str">
        <f>INDEX(Rank,MATCH($C$13&amp;$A17,Posice,0),5)</f>
        <v>ZOM Prešov</v>
      </c>
      <c r="E17" s="55"/>
      <c r="F17" s="57"/>
      <c r="G17" s="58"/>
      <c r="H17" s="55"/>
      <c r="I17" s="55"/>
      <c r="J17" s="55"/>
      <c r="K17" s="49"/>
      <c r="L17" s="49"/>
      <c r="M17" s="49"/>
    </row>
    <row r="18" spans="1:13" ht="15.75" customHeight="1">
      <c r="A18" s="56">
        <v>4</v>
      </c>
      <c r="B18" s="31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E18" s="55"/>
      <c r="F18" s="57"/>
      <c r="G18" s="58"/>
      <c r="H18" s="55"/>
      <c r="I18" s="55"/>
      <c r="J18" s="55"/>
      <c r="K18" s="49"/>
      <c r="L18" s="49"/>
      <c r="M18" s="49"/>
    </row>
    <row r="19" spans="1:13" ht="15.75" customHeight="1">
      <c r="A19" s="56">
        <v>5</v>
      </c>
      <c r="B19" s="31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5"/>
      <c r="F19" s="57"/>
      <c r="G19" s="58"/>
      <c r="H19" s="55"/>
      <c r="I19" s="55"/>
      <c r="J19" s="55"/>
      <c r="K19" s="49"/>
      <c r="L19" s="49"/>
      <c r="M19" s="49"/>
    </row>
    <row r="20" spans="1:13" ht="15.75" customHeight="1">
      <c r="A20" s="56"/>
      <c r="E20" s="55"/>
      <c r="F20" s="57"/>
      <c r="G20" s="55"/>
      <c r="H20" s="55"/>
      <c r="I20" s="55"/>
      <c r="J20" s="55"/>
      <c r="K20" s="49"/>
      <c r="L20" s="49"/>
      <c r="M20" s="49"/>
    </row>
    <row r="21" spans="1:13" ht="15.75" customHeight="1">
      <c r="A21" s="56"/>
      <c r="B21" s="32" t="s">
        <v>33</v>
      </c>
      <c r="C21" s="32" t="s">
        <v>36</v>
      </c>
      <c r="D21" s="32"/>
      <c r="E21" s="52"/>
      <c r="F21" s="53"/>
      <c r="G21" s="52"/>
      <c r="H21" s="52"/>
      <c r="I21" s="52"/>
      <c r="J21" s="55"/>
      <c r="K21" s="49"/>
      <c r="L21" s="49"/>
      <c r="M21" s="49"/>
    </row>
    <row r="22" spans="1:13" ht="15.75" customHeight="1">
      <c r="A22" s="56"/>
      <c r="B22" s="50" t="s">
        <v>9</v>
      </c>
      <c r="C22" s="51" t="s">
        <v>12</v>
      </c>
      <c r="D22" s="51" t="s">
        <v>13</v>
      </c>
      <c r="E22" s="52"/>
      <c r="F22" s="53"/>
      <c r="G22" s="54"/>
      <c r="H22" s="52"/>
      <c r="I22" s="52"/>
      <c r="J22" s="55"/>
      <c r="K22" s="49"/>
      <c r="L22" s="49"/>
      <c r="M22" s="49"/>
    </row>
    <row r="23" spans="1:13" ht="15.75" customHeight="1">
      <c r="A23" s="56">
        <v>1</v>
      </c>
      <c r="B23" s="31">
        <f>INDEX(Rank,MATCH($C$21&amp;$A23,Posice,0),1)</f>
        <v>407</v>
      </c>
      <c r="C23" t="str">
        <f>INDEX(Rank,MATCH($C$21&amp;$A23,Posice,0),4)</f>
        <v>Balcová M.</v>
      </c>
      <c r="D23" t="str">
        <f>INDEX(Rank,MATCH($C$21&amp;$A23,Posice,0),5)</f>
        <v>ŠK Altius </v>
      </c>
      <c r="E23" s="55"/>
      <c r="F23" s="57"/>
      <c r="G23" s="58"/>
      <c r="H23" s="55"/>
      <c r="I23" s="55"/>
      <c r="J23" s="55"/>
      <c r="K23" s="49"/>
      <c r="L23" s="49"/>
      <c r="M23" s="49"/>
    </row>
    <row r="24" spans="1:13" ht="15.75" customHeight="1">
      <c r="A24" s="56">
        <v>2</v>
      </c>
      <c r="B24" s="31">
        <f>INDEX(Rank,MATCH($C$21&amp;$A24,Posice,0),1)</f>
        <v>408</v>
      </c>
      <c r="C24" t="str">
        <f>INDEX(Rank,MATCH($C$21&amp;$A24,Posice,0),4)</f>
        <v>Rybarčák M.</v>
      </c>
      <c r="D24" t="str">
        <f>INDEX(Rank,MATCH($C$21&amp;$A24,Posice,0),5)</f>
        <v>OMD v SR</v>
      </c>
      <c r="E24" s="55"/>
      <c r="F24" s="57"/>
      <c r="G24" s="58"/>
      <c r="H24" s="55"/>
      <c r="I24" s="55"/>
      <c r="J24" s="55"/>
      <c r="K24" s="49"/>
      <c r="L24" s="49"/>
      <c r="M24" s="49"/>
    </row>
    <row r="25" spans="1:13" ht="15.75" customHeight="1">
      <c r="A25" s="56">
        <v>3</v>
      </c>
      <c r="B25" s="31">
        <f>INDEX(Rank,MATCH($C$21&amp;$A25,Posice,0),1)</f>
        <v>409</v>
      </c>
      <c r="C25" t="str">
        <f>INDEX(Rank,MATCH($C$21&amp;$A25,Posice,0),4)</f>
        <v>Prášil M.</v>
      </c>
      <c r="D25" t="str">
        <f>INDEX(Rank,MATCH($C$21&amp;$A25,Posice,0),5)</f>
        <v>ZOM Prešov</v>
      </c>
      <c r="E25" s="55"/>
      <c r="F25" s="57"/>
      <c r="G25" s="58"/>
      <c r="H25" s="55"/>
      <c r="I25" s="55"/>
      <c r="J25" s="55"/>
      <c r="K25" s="49"/>
      <c r="L25" s="49"/>
      <c r="M25" s="49"/>
    </row>
    <row r="26" spans="1:13" ht="15.75" customHeight="1">
      <c r="A26" s="56">
        <v>4</v>
      </c>
      <c r="B26" s="31">
        <f>INDEX(Rank,MATCH($C$21&amp;$A26,Posice,0),1)</f>
        <v>410</v>
      </c>
      <c r="C26" t="str">
        <f>INDEX(Rank,MATCH($C$21&amp;$A26,Posice,0),4)</f>
        <v>Mihová I.</v>
      </c>
      <c r="D26" t="str">
        <f>INDEX(Rank,MATCH($C$21&amp;$A26,Posice,0),5)</f>
        <v>ZOM Prešov</v>
      </c>
      <c r="E26" s="55"/>
      <c r="F26" s="57"/>
      <c r="G26" s="58"/>
      <c r="H26" s="55"/>
      <c r="I26" s="55"/>
      <c r="J26" s="55"/>
      <c r="K26" s="49"/>
      <c r="L26" s="49"/>
      <c r="M26" s="49"/>
    </row>
    <row r="27" spans="1:13" ht="15.75" customHeight="1">
      <c r="A27" s="56">
        <v>5</v>
      </c>
      <c r="B27" s="31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5"/>
      <c r="F27" s="57"/>
      <c r="G27" s="58"/>
      <c r="H27" s="55"/>
      <c r="I27" s="55"/>
      <c r="J27" s="55"/>
      <c r="K27" s="49"/>
      <c r="L27" s="49"/>
      <c r="M27" s="49"/>
    </row>
    <row r="28" spans="1:13" ht="15.75" customHeight="1">
      <c r="A28" s="56"/>
      <c r="E28" s="55"/>
      <c r="F28" s="57"/>
      <c r="G28" s="55"/>
      <c r="H28" s="55"/>
      <c r="I28" s="55"/>
      <c r="J28" s="55"/>
      <c r="K28" s="49"/>
      <c r="L28" s="49"/>
      <c r="M28" s="49"/>
    </row>
    <row r="29" spans="1:13" ht="15.75" customHeight="1">
      <c r="A29" s="56"/>
      <c r="B29" s="32" t="s">
        <v>33</v>
      </c>
      <c r="C29" s="32" t="s">
        <v>37</v>
      </c>
      <c r="D29" s="32"/>
      <c r="E29" s="52"/>
      <c r="F29" s="53"/>
      <c r="G29" s="52"/>
      <c r="H29" s="52"/>
      <c r="I29" s="52"/>
      <c r="J29" s="55"/>
      <c r="K29" s="49"/>
      <c r="L29" s="49"/>
      <c r="M29" s="49"/>
    </row>
    <row r="30" spans="1:13" ht="15.75" customHeight="1">
      <c r="A30" s="56"/>
      <c r="B30" s="50" t="s">
        <v>9</v>
      </c>
      <c r="C30" s="51" t="s">
        <v>12</v>
      </c>
      <c r="D30" s="51" t="s">
        <v>13</v>
      </c>
      <c r="E30" s="52"/>
      <c r="F30" s="53"/>
      <c r="G30" s="54"/>
      <c r="H30" s="52"/>
      <c r="I30" s="52"/>
      <c r="J30" s="55"/>
      <c r="K30" s="49"/>
      <c r="L30" s="49"/>
      <c r="M30" s="49"/>
    </row>
    <row r="31" spans="1:13" ht="15.75" customHeight="1">
      <c r="A31" s="56">
        <v>1</v>
      </c>
      <c r="B31" s="31">
        <f>INDEX(Rank,MATCH($C$29&amp;$A31,Posice,0),1)</f>
        <v>411</v>
      </c>
      <c r="C31" t="str">
        <f>INDEX(Rank,MATCH($C$29&amp;$A31,Posice,0),4)</f>
        <v>Ďurkovič R.</v>
      </c>
      <c r="D31" t="str">
        <f>INDEX(Rank,MATCH($C$29&amp;$A31,Posice,0),5)</f>
        <v>ŠK Altius </v>
      </c>
      <c r="E31" s="55"/>
      <c r="F31" s="57"/>
      <c r="G31" s="58"/>
      <c r="H31" s="55"/>
      <c r="I31" s="55"/>
      <c r="J31" s="55"/>
      <c r="K31" s="49"/>
      <c r="L31" s="49"/>
      <c r="M31" s="49"/>
    </row>
    <row r="32" spans="1:13" ht="15.75" customHeight="1">
      <c r="A32" s="56">
        <v>2</v>
      </c>
      <c r="B32" s="31">
        <f>INDEX(Rank,MATCH($C$29&amp;$A32,Posice,0),1)</f>
        <v>412</v>
      </c>
      <c r="C32" t="str">
        <f>INDEX(Rank,MATCH($C$29&amp;$A32,Posice,0),4)</f>
        <v>Klimčo M.</v>
      </c>
      <c r="D32" t="str">
        <f>INDEX(Rank,MATCH($C$29&amp;$A32,Posice,0),5)</f>
        <v>ZOM Prešov</v>
      </c>
      <c r="E32" s="55"/>
      <c r="F32" s="57"/>
      <c r="G32" s="58"/>
      <c r="H32" s="55"/>
      <c r="I32" s="55"/>
      <c r="J32" s="55"/>
      <c r="K32" s="49"/>
      <c r="L32" s="49"/>
      <c r="M32" s="49"/>
    </row>
    <row r="33" spans="1:13" ht="15.75" customHeight="1">
      <c r="A33" s="56">
        <v>3</v>
      </c>
      <c r="B33" s="31">
        <f>INDEX(Rank,MATCH($C$29&amp;$A33,Posice,0),1)</f>
        <v>413</v>
      </c>
      <c r="C33" t="str">
        <f>INDEX(Rank,MATCH($C$29&amp;$A33,Posice,0),4)</f>
        <v>Rom M.</v>
      </c>
      <c r="D33" t="str">
        <f>INDEX(Rank,MATCH($C$29&amp;$A33,Posice,0),5)</f>
        <v>OMD v SR</v>
      </c>
      <c r="E33" s="55"/>
      <c r="F33" s="57"/>
      <c r="G33" s="58"/>
      <c r="H33" s="55"/>
      <c r="I33" s="55"/>
      <c r="J33" s="55"/>
      <c r="K33" s="49"/>
      <c r="L33" s="49"/>
      <c r="M33" s="49"/>
    </row>
    <row r="34" spans="1:13" ht="15.75" customHeight="1">
      <c r="A34" s="56">
        <v>4</v>
      </c>
      <c r="B34" s="31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5"/>
      <c r="F34" s="57"/>
      <c r="G34" s="58"/>
      <c r="H34" s="55"/>
      <c r="I34" s="55"/>
      <c r="J34" s="55"/>
      <c r="K34" s="49"/>
      <c r="L34" s="49"/>
      <c r="M34" s="49"/>
    </row>
    <row r="35" spans="1:13" ht="15.75" customHeight="1">
      <c r="A35" s="56">
        <v>5</v>
      </c>
      <c r="B35" s="31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5"/>
      <c r="F35" s="57"/>
      <c r="G35" s="58"/>
      <c r="H35" s="55"/>
      <c r="I35" s="55"/>
      <c r="J35" s="55"/>
      <c r="K35" s="49"/>
      <c r="L35" s="49"/>
      <c r="M35" s="49"/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6" stopIfTrue="1">
      <formula>ISERROR($G7)</formula>
    </cfRule>
  </conditionalFormatting>
  <conditionalFormatting sqref="B7:D11 B15:D19 B23:D27 B31:D35">
    <cfRule type="expression" priority="2" dxfId="6" stopIfTrue="1">
      <formula>ISERROR($B7)</formula>
    </cfRule>
  </conditionalFormatting>
  <conditionalFormatting sqref="B5:C5 B13:C13 B21:C21 B29:C29">
    <cfRule type="expression" priority="3" dxfId="6" stopIfTrue="1">
      <formula>ISERROR($B7)</formula>
    </cfRule>
  </conditionalFormatting>
  <conditionalFormatting sqref="B6:D6 B14:D14 B22:D22 B30:D30 H6 H14 H22 H30">
    <cfRule type="expression" priority="4" dxfId="7" stopIfTrue="1">
      <formula>ISERROR($B7)</formula>
    </cfRule>
  </conditionalFormatting>
  <conditionalFormatting sqref="G5:I5 G13:I13 G21:I21 G29:I29">
    <cfRule type="expression" priority="5" dxfId="6" stopIfTrue="1">
      <formula>ISERROR($G7)</formula>
    </cfRule>
  </conditionalFormatting>
  <conditionalFormatting sqref="G6 G14 G22 G30 I6 I14 I22 I30">
    <cfRule type="expression" priority="6" dxfId="7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C4" sqref="AC4:AC5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9" customWidth="1"/>
    <col min="7" max="7" width="1.75390625" style="0" customWidth="1"/>
    <col min="8" max="8" width="3.75390625" style="6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186"/>
      <c r="C1" s="186"/>
      <c r="D1" s="86" t="s">
        <v>38</v>
      </c>
      <c r="E1" s="87"/>
      <c r="F1" s="88"/>
      <c r="G1" s="87"/>
      <c r="H1" s="89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.75">
      <c r="B2" s="87"/>
      <c r="C2" s="87"/>
      <c r="D2" s="87"/>
      <c r="E2" s="87"/>
      <c r="F2" s="88"/>
      <c r="G2" s="87"/>
      <c r="H2" s="89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0" ht="15" customHeight="1">
      <c r="B3" s="90"/>
      <c r="C3" s="91" t="s">
        <v>9</v>
      </c>
      <c r="D3" s="91" t="s">
        <v>12</v>
      </c>
      <c r="E3" s="91" t="s">
        <v>13</v>
      </c>
      <c r="F3" s="184">
        <v>1</v>
      </c>
      <c r="G3" s="184"/>
      <c r="H3" s="184"/>
      <c r="I3" s="184">
        <v>2</v>
      </c>
      <c r="J3" s="184"/>
      <c r="K3" s="184"/>
      <c r="L3" s="184">
        <v>3</v>
      </c>
      <c r="M3" s="184"/>
      <c r="N3" s="184"/>
      <c r="O3" s="184"/>
      <c r="P3" s="184"/>
      <c r="Q3" s="184"/>
      <c r="R3" s="187"/>
      <c r="S3" s="187"/>
      <c r="T3" s="187"/>
      <c r="U3" s="92" t="s">
        <v>39</v>
      </c>
      <c r="V3" s="184" t="s">
        <v>40</v>
      </c>
      <c r="W3" s="184"/>
      <c r="X3" s="184"/>
      <c r="Y3" s="91" t="s">
        <v>41</v>
      </c>
      <c r="Z3" s="91" t="s">
        <v>42</v>
      </c>
      <c r="AA3" s="91" t="s">
        <v>43</v>
      </c>
      <c r="AB3" s="91"/>
      <c r="AC3" s="93" t="s">
        <v>44</v>
      </c>
      <c r="AD3" s="93" t="s">
        <v>45</v>
      </c>
    </row>
    <row r="4" spans="2:30" ht="18" customHeight="1">
      <c r="B4" s="174">
        <v>1</v>
      </c>
      <c r="C4" s="175">
        <f>SKUPINY!B31</f>
        <v>411</v>
      </c>
      <c r="D4" s="176" t="str">
        <f>SKUPINY!C7</f>
        <v>Andrejčík S.</v>
      </c>
      <c r="E4" s="177" t="str">
        <f>SKUPINY!D7</f>
        <v>ŠK TP Viktória TS</v>
      </c>
      <c r="F4" s="185"/>
      <c r="G4" s="185"/>
      <c r="H4" s="185"/>
      <c r="I4" s="94">
        <v>5</v>
      </c>
      <c r="J4" s="95" t="s">
        <v>46</v>
      </c>
      <c r="K4" s="96">
        <v>4</v>
      </c>
      <c r="L4" s="94">
        <v>16</v>
      </c>
      <c r="M4" s="95" t="s">
        <v>46</v>
      </c>
      <c r="N4" s="96">
        <v>0</v>
      </c>
      <c r="O4" s="94"/>
      <c r="P4" s="95"/>
      <c r="Q4" s="96"/>
      <c r="R4" s="94">
        <f>IF(ISNUMBER(H12),H12,"")</f>
      </c>
      <c r="S4" s="95">
        <f>IF(ISNUMBER(F12),":","")</f>
      </c>
      <c r="T4" s="97">
        <f>IF(ISNUMBER(F12),F12,"")</f>
      </c>
      <c r="U4" s="179">
        <f>IF(I4&gt;K4,1,0)+IF(L4&gt;N4,1,0)+IF(O4&gt;Q4,1,0)+IF(R4&gt;T4,1,0)+IF(I5&gt;K5,1,0)+IF(L5&gt;N5,1,0)+IF(O5&gt;Q5,1,0)+IF(R5&gt;T5,1,0)</f>
        <v>2</v>
      </c>
      <c r="V4" s="180">
        <f>SUM(I4,L4,O4,R4)</f>
        <v>21</v>
      </c>
      <c r="W4" s="181" t="s">
        <v>46</v>
      </c>
      <c r="X4" s="182">
        <f>SUM(K4,N4,Q4,T4)</f>
        <v>4</v>
      </c>
      <c r="Y4" s="170">
        <f>U4/$D$16</f>
        <v>1</v>
      </c>
      <c r="Z4" s="170">
        <f>(V4-X4)/$D$16</f>
        <v>8.5</v>
      </c>
      <c r="AA4" s="170">
        <f>V4/$D$16</f>
        <v>10.5</v>
      </c>
      <c r="AB4" s="171">
        <f>Y4*1000000+Z4*1000+AA4</f>
        <v>1008510.5</v>
      </c>
      <c r="AC4" s="172">
        <f>V4/(X4+1)</f>
        <v>4.2</v>
      </c>
      <c r="AD4" s="17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174"/>
      <c r="C5" s="175"/>
      <c r="D5" s="176"/>
      <c r="E5" s="177"/>
      <c r="F5" s="185"/>
      <c r="G5" s="185"/>
      <c r="H5" s="185"/>
      <c r="I5" s="98">
        <f>IF(ISNUMBER(H7),H7,"")</f>
      </c>
      <c r="J5" s="99">
        <f>IF(ISNUMBER(F7),":","")</f>
      </c>
      <c r="K5" s="100">
        <f>IF(ISNUMBER(F7),F7,"")</f>
      </c>
      <c r="L5" s="98"/>
      <c r="M5" s="99"/>
      <c r="N5" s="100"/>
      <c r="O5" s="98"/>
      <c r="P5" s="99"/>
      <c r="Q5" s="100"/>
      <c r="R5" s="98">
        <f>IF(ISNUMBER(H13),H13,"")</f>
      </c>
      <c r="S5" s="99">
        <f>IF(ISNUMBER(F13),":","")</f>
      </c>
      <c r="T5" s="101">
        <f>IF(ISNUMBER(F13),F13,"")</f>
      </c>
      <c r="U5" s="179"/>
      <c r="V5" s="180"/>
      <c r="W5" s="181"/>
      <c r="X5" s="182"/>
      <c r="Y5" s="170"/>
      <c r="Z5" s="170"/>
      <c r="AA5" s="170"/>
      <c r="AB5" s="171"/>
      <c r="AC5" s="172"/>
      <c r="AD5" s="173"/>
    </row>
    <row r="6" spans="2:30" ht="18" customHeight="1">
      <c r="B6" s="174">
        <v>2</v>
      </c>
      <c r="C6" s="175">
        <f>SKUPINY!B32</f>
        <v>412</v>
      </c>
      <c r="D6" s="176" t="str">
        <f>SKUPINY!C8</f>
        <v>Petruchová S.</v>
      </c>
      <c r="E6" s="177" t="str">
        <f>SKUPINY!D8</f>
        <v>OMD v SR</v>
      </c>
      <c r="F6" s="102">
        <v>4</v>
      </c>
      <c r="G6" s="95" t="s">
        <v>46</v>
      </c>
      <c r="H6" s="103">
        <v>5</v>
      </c>
      <c r="I6" s="183"/>
      <c r="J6" s="183"/>
      <c r="K6" s="183"/>
      <c r="L6" s="94">
        <v>10</v>
      </c>
      <c r="M6" s="95" t="s">
        <v>46</v>
      </c>
      <c r="N6" s="96">
        <v>0</v>
      </c>
      <c r="O6" s="94"/>
      <c r="P6" s="95"/>
      <c r="Q6" s="96"/>
      <c r="R6" s="94">
        <f>IF(ISNUMBER(K12),K12,"")</f>
      </c>
      <c r="S6" s="95">
        <f>IF(ISNUMBER(I12),":","")</f>
      </c>
      <c r="T6" s="97">
        <f>IF(ISNUMBER(I12),I12,"")</f>
      </c>
      <c r="U6" s="179">
        <f>IF(F6&gt;H6,1,0)+IF(L6&gt;N6,1,0)+IF(O6&gt;Q6,1,0)+IF(R6&gt;T6,1,0)+IF(F7&gt;H7,1,0)+IF(L7&gt;N7,1,0)+IF(O7&gt;Q7,1,0)+IF(R7&gt;T7,1,0)</f>
        <v>1</v>
      </c>
      <c r="V6" s="180">
        <f>SUM(F6,L6,O6,R6)</f>
        <v>14</v>
      </c>
      <c r="W6" s="181" t="s">
        <v>46</v>
      </c>
      <c r="X6" s="182">
        <f>SUM(H6,N6,Q6,T6)</f>
        <v>5</v>
      </c>
      <c r="Y6" s="170">
        <f>U6/$D$16</f>
        <v>0.5</v>
      </c>
      <c r="Z6" s="170">
        <f>(V6-X6)/$D$16</f>
        <v>4.5</v>
      </c>
      <c r="AA6" s="170">
        <f>V6/$D$16</f>
        <v>7</v>
      </c>
      <c r="AB6" s="171">
        <f>Y6*1000000+Z6*1000+AA6</f>
        <v>504507</v>
      </c>
      <c r="AC6" s="172">
        <f>V6/(X6+1)</f>
        <v>2.3333333333333335</v>
      </c>
      <c r="AD6" s="173">
        <f>IF(LARGE($AB$4:$AB$13,1)=AB6,1,IF(LARGE($AB$4:$AB$13,2)=AB6,2,IF(LARGE($AB$4:$AB$13,3)=AB6,3,IF(LARGE($AB$4:$AB$13,4)=AB6,4,IF(LARGE($AB$4:$AB$13,5)=AB6,5,-1)))))</f>
        <v>2</v>
      </c>
    </row>
    <row r="7" spans="2:30" ht="12" customHeight="1">
      <c r="B7" s="174"/>
      <c r="C7" s="175"/>
      <c r="D7" s="176"/>
      <c r="E7" s="177"/>
      <c r="F7" s="104"/>
      <c r="G7" s="99">
        <f aca="true" t="shared" si="0" ref="G7:G13">IF(ISNUMBER(F7),":","")</f>
      </c>
      <c r="H7" s="105"/>
      <c r="I7" s="183"/>
      <c r="J7" s="183"/>
      <c r="K7" s="183"/>
      <c r="L7" s="98">
        <f>IF(ISNUMBER(K9),K9,"")</f>
      </c>
      <c r="M7" s="99">
        <f>IF(ISNUMBER(I9),":","")</f>
      </c>
      <c r="N7" s="100">
        <f>IF(ISNUMBER(I9),I9,"")</f>
      </c>
      <c r="O7" s="98"/>
      <c r="P7" s="99"/>
      <c r="Q7" s="100"/>
      <c r="R7" s="98">
        <f>IF(ISNUMBER(K13),K13,"")</f>
      </c>
      <c r="S7" s="99">
        <f>IF(ISNUMBER(I13),":","")</f>
      </c>
      <c r="T7" s="101">
        <f>IF(ISNUMBER(I13),I13,"")</f>
      </c>
      <c r="U7" s="179"/>
      <c r="V7" s="180"/>
      <c r="W7" s="181"/>
      <c r="X7" s="182"/>
      <c r="Y7" s="170"/>
      <c r="Z7" s="170"/>
      <c r="AA7" s="170"/>
      <c r="AB7" s="171"/>
      <c r="AC7" s="172"/>
      <c r="AD7" s="173"/>
    </row>
    <row r="8" spans="2:30" ht="18" customHeight="1">
      <c r="B8" s="174">
        <v>3</v>
      </c>
      <c r="C8" s="175">
        <f>SKUPINY!B33</f>
        <v>413</v>
      </c>
      <c r="D8" s="176" t="str">
        <f>SKUPINY!C9</f>
        <v>Kohutek M.</v>
      </c>
      <c r="E8" s="177" t="str">
        <f>SKUPINY!D9</f>
        <v>OMD v SR</v>
      </c>
      <c r="F8" s="102">
        <v>0</v>
      </c>
      <c r="G8" s="95" t="s">
        <v>46</v>
      </c>
      <c r="H8" s="103">
        <v>16</v>
      </c>
      <c r="I8" s="102">
        <v>0</v>
      </c>
      <c r="J8" s="95" t="s">
        <v>46</v>
      </c>
      <c r="K8" s="103">
        <v>10</v>
      </c>
      <c r="L8" s="183"/>
      <c r="M8" s="183"/>
      <c r="N8" s="183"/>
      <c r="O8" s="94"/>
      <c r="P8" s="95"/>
      <c r="Q8" s="96"/>
      <c r="R8" s="94">
        <f>IF(ISNUMBER(N12),N12,"")</f>
      </c>
      <c r="S8" s="95">
        <f>IF(ISNUMBER(L12),":","")</f>
      </c>
      <c r="T8" s="97">
        <f>IF(ISNUMBER(L12),L12,"")</f>
      </c>
      <c r="U8" s="179">
        <f>IF(I8&gt;K8,1,0)+IF(F8&gt;H8,1,0)+IF(O8&gt;Q8,1,0)+IF(R8&gt;T8,1,0)+IF(I9&gt;K9,1,0)+IF(F9&gt;H9,1,0)+IF(O9&gt;Q9,1,0)+IF(R9&gt;T9,1,0)</f>
        <v>0</v>
      </c>
      <c r="V8" s="180">
        <f>SUM(F8,I8,O8,R8)</f>
        <v>0</v>
      </c>
      <c r="W8" s="181" t="s">
        <v>46</v>
      </c>
      <c r="X8" s="182">
        <f>SUM(H8,K8,Q8,T8)</f>
        <v>26</v>
      </c>
      <c r="Y8" s="170">
        <f>U8/$D$16</f>
        <v>0</v>
      </c>
      <c r="Z8" s="170">
        <f>(V8-X8)/$D$16</f>
        <v>-13</v>
      </c>
      <c r="AA8" s="170">
        <f>V8/$D$16</f>
        <v>0</v>
      </c>
      <c r="AB8" s="171">
        <f>Y8*1000000+Z8*1000+AA8</f>
        <v>-13000</v>
      </c>
      <c r="AC8" s="172">
        <f>V8/(X8+1)</f>
        <v>0</v>
      </c>
      <c r="AD8" s="173">
        <f>IF(LARGE($AB$4:$AB$13,1)=AB8,1,IF(LARGE($AB$4:$AB$13,2)=AB8,2,IF(LARGE($AB$4:$AB$13,3)=AB8,3,IF(LARGE($AB$4:$AB$13,4)=AB8,4,IF(LARGE($AB$4:$AB$13,5)=AB8,5,-1)))))</f>
        <v>3</v>
      </c>
    </row>
    <row r="9" spans="2:30" ht="12" customHeight="1">
      <c r="B9" s="174"/>
      <c r="C9" s="175"/>
      <c r="D9" s="176"/>
      <c r="E9" s="177"/>
      <c r="F9" s="104"/>
      <c r="G9" s="99"/>
      <c r="H9" s="105"/>
      <c r="I9" s="106"/>
      <c r="J9" s="99">
        <f>IF(ISNUMBER(I9),":","")</f>
      </c>
      <c r="K9" s="105"/>
      <c r="L9" s="183"/>
      <c r="M9" s="183"/>
      <c r="N9" s="183"/>
      <c r="O9" s="98">
        <f>IF(ISNUMBER(N11),N11,"")</f>
      </c>
      <c r="P9" s="99"/>
      <c r="Q9" s="100"/>
      <c r="R9" s="98">
        <f>IF(ISNUMBER(N13),N13,"")</f>
      </c>
      <c r="S9" s="99">
        <f>IF(ISNUMBER(L13),":","")</f>
      </c>
      <c r="T9" s="101">
        <f>IF(ISNUMBER(L13),L13,"")</f>
      </c>
      <c r="U9" s="179"/>
      <c r="V9" s="180"/>
      <c r="W9" s="181"/>
      <c r="X9" s="182"/>
      <c r="Y9" s="170"/>
      <c r="Z9" s="170"/>
      <c r="AA9" s="170"/>
      <c r="AB9" s="171"/>
      <c r="AC9" s="172"/>
      <c r="AD9" s="173"/>
    </row>
    <row r="10" spans="2:30" ht="18" customHeight="1" hidden="1">
      <c r="B10" s="174">
        <v>4</v>
      </c>
      <c r="C10" s="175" t="e">
        <f>SKUPINY!B18</f>
        <v>#N/A</v>
      </c>
      <c r="D10" s="176" t="e">
        <f>SKUPINY!C34</f>
        <v>#N/A</v>
      </c>
      <c r="E10" s="177" t="e">
        <f>SKUPINY!D34</f>
        <v>#N/A</v>
      </c>
      <c r="F10" s="102"/>
      <c r="G10" s="95" t="s">
        <v>46</v>
      </c>
      <c r="H10" s="103"/>
      <c r="I10" s="102"/>
      <c r="J10" s="95" t="s">
        <v>46</v>
      </c>
      <c r="K10" s="103"/>
      <c r="L10" s="102"/>
      <c r="M10" s="95" t="s">
        <v>46</v>
      </c>
      <c r="N10" s="103"/>
      <c r="O10" s="183"/>
      <c r="P10" s="183"/>
      <c r="Q10" s="183"/>
      <c r="R10" s="94">
        <f>IF(ISNUMBER(Q12),Q12,"")</f>
      </c>
      <c r="S10" s="95">
        <f>IF(ISNUMBER(O12),":","")</f>
      </c>
      <c r="T10" s="97">
        <f>IF(ISNUMBER(O12),O12,"")</f>
      </c>
      <c r="U10" s="179">
        <f>IF(I10&gt;K10,1,0)+IF(L10&gt;N10,1,0)+IF(F10&gt;H10,1,0)+IF(R10&gt;T10,1,0)+IF(I11&gt;K11,1,0)+IF(L11&gt;N11,1,0)+IF(F11&gt;H11,1,0)+IF(R11&gt;T11,1,0)</f>
        <v>0</v>
      </c>
      <c r="V10" s="180">
        <f>SUM(F10,I10,L10,R10)</f>
        <v>0</v>
      </c>
      <c r="W10" s="181" t="s">
        <v>46</v>
      </c>
      <c r="X10" s="182">
        <f>SUM(H10,K10,N10,T10)</f>
        <v>0</v>
      </c>
      <c r="Y10" s="170">
        <f>U10/$D$16</f>
        <v>0</v>
      </c>
      <c r="Z10" s="170">
        <f>(V10-X10)/$D$16</f>
        <v>0</v>
      </c>
      <c r="AA10" s="170">
        <f>V10/$D$16</f>
        <v>0</v>
      </c>
      <c r="AB10" s="171">
        <f>IF(ISNA(D10),-10^9,Y10*1000000+Z10*1000+AA10)</f>
        <v>-1000000000</v>
      </c>
      <c r="AC10" s="172" t="e">
        <f>V10/X10</f>
        <v>#DIV/0!</v>
      </c>
      <c r="AD10" s="173">
        <f>IF(LARGE($AB$4:$AB$13,1)=AB10,1,IF(LARGE($AB$4:$AB$13,2)=AB10,2,IF(LARGE($AB$4:$AB$13,3)=AB10,3,IF(LARGE($AB$4:$AB$13,4)=AB10,4,IF(LARGE($AB$4:$AB$13,5)=AB10,5,-1)))))</f>
        <v>4</v>
      </c>
    </row>
    <row r="11" spans="2:30" ht="12" customHeight="1" hidden="1">
      <c r="B11" s="174"/>
      <c r="C11" s="175"/>
      <c r="D11" s="176"/>
      <c r="E11" s="177"/>
      <c r="F11" s="104"/>
      <c r="G11" s="99" t="s">
        <v>46</v>
      </c>
      <c r="H11" s="105"/>
      <c r="I11" s="106"/>
      <c r="J11" s="99">
        <f>IF(ISNUMBER(I11),":","")</f>
      </c>
      <c r="K11" s="105"/>
      <c r="L11" s="106"/>
      <c r="M11" s="99">
        <f>IF(ISNUMBER(L11),":","")</f>
      </c>
      <c r="N11" s="105"/>
      <c r="O11" s="183"/>
      <c r="P11" s="183"/>
      <c r="Q11" s="183"/>
      <c r="R11" s="98">
        <f>IF(ISNUMBER(Q13),Q13,"")</f>
      </c>
      <c r="S11" s="99">
        <f>IF(ISNUMBER(O13),":","")</f>
      </c>
      <c r="T11" s="101">
        <f>IF(ISNUMBER(O13),O13,"")</f>
      </c>
      <c r="U11" s="179"/>
      <c r="V11" s="180"/>
      <c r="W11" s="181"/>
      <c r="X11" s="182"/>
      <c r="Y11" s="170"/>
      <c r="Z11" s="170"/>
      <c r="AA11" s="170"/>
      <c r="AB11" s="171"/>
      <c r="AC11" s="172"/>
      <c r="AD11" s="173"/>
    </row>
    <row r="12" spans="2:30" ht="18" customHeight="1" hidden="1">
      <c r="B12" s="174">
        <v>5</v>
      </c>
      <c r="C12" s="175" t="e">
        <f>SKUPINY!B19</f>
        <v>#N/A</v>
      </c>
      <c r="D12" s="176" t="e">
        <f>SKUPINY!C35</f>
        <v>#N/A</v>
      </c>
      <c r="E12" s="177" t="e">
        <f>SKUPINY!D35</f>
        <v>#N/A</v>
      </c>
      <c r="F12" s="102"/>
      <c r="G12" s="95">
        <f t="shared" si="0"/>
      </c>
      <c r="H12" s="103"/>
      <c r="I12" s="102"/>
      <c r="J12" s="95">
        <f>IF(ISNUMBER(I12),":","")</f>
      </c>
      <c r="K12" s="103"/>
      <c r="L12" s="102"/>
      <c r="M12" s="95">
        <f>IF(ISNUMBER(L12),":","")</f>
      </c>
      <c r="N12" s="103"/>
      <c r="O12" s="102"/>
      <c r="P12" s="95">
        <f>IF(ISNUMBER(O12),":","")</f>
      </c>
      <c r="Q12" s="103"/>
      <c r="R12" s="178"/>
      <c r="S12" s="178"/>
      <c r="T12" s="178"/>
      <c r="U12" s="179">
        <f>IF(I12&gt;K12,1,0)+IF(L12&gt;N12,1,0)+IF(O12&gt;Q12,1,0)+IF(F12&gt;H12,1,0)+IF(I13&gt;K13,1,0)+IF(L13&gt;N13,1,0)+IF(O13&gt;Q13,1,0)+IF(F13&gt;H13,1,0)</f>
        <v>0</v>
      </c>
      <c r="V12" s="180">
        <f>SUM(F12,I12,L12,O12)</f>
        <v>0</v>
      </c>
      <c r="W12" s="181" t="s">
        <v>46</v>
      </c>
      <c r="X12" s="182">
        <f>SUM(H12,K12,N12,Q12)</f>
        <v>0</v>
      </c>
      <c r="Y12" s="170">
        <f>U12/$D$16</f>
        <v>0</v>
      </c>
      <c r="Z12" s="170">
        <f>(V12-X12)/$D$16</f>
        <v>0</v>
      </c>
      <c r="AA12" s="170">
        <f>V12/$D$16</f>
        <v>0</v>
      </c>
      <c r="AB12" s="171">
        <f>IF(ISNA(D12),-10^9,Y12*1000000+Z12*1000+AA12)</f>
        <v>-1000000000</v>
      </c>
      <c r="AC12" s="172" t="e">
        <f>V12/X12</f>
        <v>#DIV/0!</v>
      </c>
      <c r="AD12" s="173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174"/>
      <c r="C13" s="175"/>
      <c r="D13" s="176"/>
      <c r="E13" s="177"/>
      <c r="F13" s="104"/>
      <c r="G13" s="99">
        <f t="shared" si="0"/>
      </c>
      <c r="H13" s="105"/>
      <c r="I13" s="106"/>
      <c r="J13" s="99">
        <f>IF(ISNUMBER(I13),":","")</f>
      </c>
      <c r="K13" s="105"/>
      <c r="L13" s="106"/>
      <c r="M13" s="99">
        <f>IF(ISNUMBER(L13),":","")</f>
      </c>
      <c r="N13" s="105"/>
      <c r="O13" s="106"/>
      <c r="P13" s="99">
        <f>IF(ISNUMBER(O13),":","")</f>
      </c>
      <c r="Q13" s="105"/>
      <c r="R13" s="178"/>
      <c r="S13" s="178"/>
      <c r="T13" s="178"/>
      <c r="U13" s="179"/>
      <c r="V13" s="180"/>
      <c r="W13" s="181"/>
      <c r="X13" s="182"/>
      <c r="Y13" s="170"/>
      <c r="Z13" s="170"/>
      <c r="AA13" s="170"/>
      <c r="AB13" s="171"/>
      <c r="AC13" s="172"/>
      <c r="AD13" s="173"/>
    </row>
    <row r="14" spans="2:30" ht="1.5" customHeight="1">
      <c r="B14" s="61"/>
      <c r="C14" s="61"/>
      <c r="D14" s="61"/>
      <c r="E14" s="61"/>
      <c r="F14" s="64"/>
      <c r="G14" s="61"/>
      <c r="H14" s="65"/>
      <c r="I14" s="66"/>
      <c r="J14" s="61"/>
      <c r="K14" s="66"/>
      <c r="L14" s="66"/>
      <c r="M14" s="61"/>
      <c r="N14" s="66"/>
      <c r="O14" s="66"/>
      <c r="P14" s="61"/>
      <c r="Q14" s="6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2:30" ht="2.25" customHeight="1">
      <c r="B15" s="61"/>
      <c r="C15" s="67"/>
      <c r="D15" s="67">
        <f>COUNT(C4:C13)</f>
        <v>3</v>
      </c>
      <c r="E15" s="61"/>
      <c r="F15" s="62"/>
      <c r="G15" s="61"/>
      <c r="H15" s="63"/>
      <c r="I15" s="61"/>
      <c r="J15" s="61"/>
      <c r="K15" s="61"/>
      <c r="L15" s="61"/>
      <c r="M15" s="61"/>
      <c r="N15" s="61"/>
      <c r="O15" s="61"/>
      <c r="P15" s="61"/>
      <c r="Q15" s="6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21" customHeight="1">
      <c r="D16" s="56">
        <f>D15-1</f>
        <v>2</v>
      </c>
    </row>
    <row r="17" spans="4:30" ht="15" customHeight="1">
      <c r="D17" s="47" t="s">
        <v>47</v>
      </c>
      <c r="E17" s="156" t="str">
        <f>IF(ISTEXT(ÚDAJE!C10),ÚDAJE!C10,"")</f>
        <v>Matúš Grega</v>
      </c>
      <c r="F17" s="156"/>
      <c r="G17" s="156"/>
      <c r="H17" s="156"/>
      <c r="I17" s="156"/>
      <c r="J17" s="156"/>
      <c r="K17" s="156"/>
      <c r="L17" s="68" t="s">
        <v>48</v>
      </c>
      <c r="M17" s="40"/>
      <c r="N17" s="40"/>
      <c r="P17" s="148" t="str">
        <f>IF(ISTEXT(ÚDAJE!C9),ÚDAJE!C9,"")</f>
        <v>Rastislav Kurilák</v>
      </c>
      <c r="Q17" s="148"/>
      <c r="R17" s="148"/>
      <c r="S17" s="148"/>
      <c r="T17" s="148"/>
      <c r="U17" s="148"/>
      <c r="V17" s="69" t="s">
        <v>49</v>
      </c>
      <c r="AC17" s="157">
        <f>IF(ISNUMBER(ÚDAJE!C11),ÚDAJE!C11,"")</f>
        <v>42091</v>
      </c>
      <c r="AD17" s="157"/>
    </row>
    <row r="19" spans="4:29" ht="12.75" customHeight="1">
      <c r="D19" s="158" t="s">
        <v>50</v>
      </c>
      <c r="E19" s="159"/>
      <c r="F19" s="159"/>
      <c r="G19" s="159"/>
      <c r="H19" s="159"/>
      <c r="I19" s="159"/>
      <c r="J19" s="159"/>
      <c r="K19" s="159"/>
      <c r="L19" s="159"/>
      <c r="M19" s="160"/>
      <c r="N19" s="70"/>
      <c r="O19" s="167" t="s">
        <v>2</v>
      </c>
      <c r="P19" s="167"/>
      <c r="Q19" s="167"/>
      <c r="R19" s="167"/>
      <c r="S19" s="167"/>
      <c r="T19" s="167"/>
      <c r="U19" s="167"/>
      <c r="V19" s="168">
        <f>IF(ISNUMBER(ÚDAJE!D8),ÚDAJE!D8,"")</f>
        <v>4</v>
      </c>
      <c r="W19" s="168"/>
      <c r="X19" s="168"/>
      <c r="Y19" s="168"/>
      <c r="Z19" s="168"/>
      <c r="AA19" s="168"/>
      <c r="AB19" s="168"/>
      <c r="AC19" s="168"/>
    </row>
    <row r="20" spans="4:29" ht="12.75" customHeight="1">
      <c r="D20" s="161"/>
      <c r="E20" s="162"/>
      <c r="F20" s="162"/>
      <c r="G20" s="162"/>
      <c r="H20" s="162"/>
      <c r="I20" s="162"/>
      <c r="J20" s="162"/>
      <c r="K20" s="162"/>
      <c r="L20" s="162"/>
      <c r="M20" s="163"/>
      <c r="N20" s="70"/>
      <c r="O20" s="167"/>
      <c r="P20" s="167"/>
      <c r="Q20" s="167"/>
      <c r="R20" s="167"/>
      <c r="S20" s="167"/>
      <c r="T20" s="167"/>
      <c r="U20" s="167"/>
      <c r="V20" s="168"/>
      <c r="W20" s="168"/>
      <c r="X20" s="168"/>
      <c r="Y20" s="168"/>
      <c r="Z20" s="168"/>
      <c r="AA20" s="168"/>
      <c r="AB20" s="168"/>
      <c r="AC20" s="168"/>
    </row>
    <row r="21" spans="4:29" ht="12.75" customHeight="1">
      <c r="D21" s="161"/>
      <c r="E21" s="162"/>
      <c r="F21" s="162"/>
      <c r="G21" s="162"/>
      <c r="H21" s="162"/>
      <c r="I21" s="162"/>
      <c r="J21" s="162"/>
      <c r="K21" s="162"/>
      <c r="L21" s="162"/>
      <c r="M21" s="163"/>
      <c r="N21" s="70"/>
      <c r="O21" s="167"/>
      <c r="P21" s="167"/>
      <c r="Q21" s="167"/>
      <c r="R21" s="167"/>
      <c r="S21" s="167"/>
      <c r="T21" s="167"/>
      <c r="U21" s="167"/>
      <c r="V21" s="168"/>
      <c r="W21" s="168"/>
      <c r="X21" s="168"/>
      <c r="Y21" s="168"/>
      <c r="Z21" s="168"/>
      <c r="AA21" s="168"/>
      <c r="AB21" s="168"/>
      <c r="AC21" s="168"/>
    </row>
    <row r="22" spans="4:29" ht="12.75" customHeight="1">
      <c r="D22" s="161"/>
      <c r="E22" s="162"/>
      <c r="F22" s="162"/>
      <c r="G22" s="162"/>
      <c r="H22" s="162"/>
      <c r="I22" s="162"/>
      <c r="J22" s="162"/>
      <c r="K22" s="162"/>
      <c r="L22" s="162"/>
      <c r="M22" s="163"/>
      <c r="N22" s="70"/>
      <c r="O22" s="167"/>
      <c r="P22" s="167"/>
      <c r="Q22" s="167"/>
      <c r="R22" s="167"/>
      <c r="S22" s="167"/>
      <c r="T22" s="167"/>
      <c r="U22" s="167"/>
      <c r="V22" s="168"/>
      <c r="W22" s="168"/>
      <c r="X22" s="168"/>
      <c r="Y22" s="168"/>
      <c r="Z22" s="168"/>
      <c r="AA22" s="168"/>
      <c r="AB22" s="168"/>
      <c r="AC22" s="168"/>
    </row>
    <row r="23" spans="4:29" ht="12.75" customHeight="1">
      <c r="D23" s="161"/>
      <c r="E23" s="162"/>
      <c r="F23" s="162"/>
      <c r="G23" s="162"/>
      <c r="H23" s="162"/>
      <c r="I23" s="162"/>
      <c r="J23" s="162"/>
      <c r="K23" s="162"/>
      <c r="L23" s="162"/>
      <c r="M23" s="163"/>
      <c r="N23" s="70"/>
      <c r="O23" s="167"/>
      <c r="P23" s="167"/>
      <c r="Q23" s="167"/>
      <c r="R23" s="167"/>
      <c r="S23" s="167"/>
      <c r="T23" s="167"/>
      <c r="U23" s="167"/>
      <c r="V23" s="168"/>
      <c r="W23" s="168"/>
      <c r="X23" s="168"/>
      <c r="Y23" s="168"/>
      <c r="Z23" s="168"/>
      <c r="AA23" s="168"/>
      <c r="AB23" s="168"/>
      <c r="AC23" s="168"/>
    </row>
    <row r="24" spans="4:29" ht="12.75" customHeight="1">
      <c r="D24" s="161"/>
      <c r="E24" s="162"/>
      <c r="F24" s="162"/>
      <c r="G24" s="162"/>
      <c r="H24" s="162"/>
      <c r="I24" s="162"/>
      <c r="J24" s="162"/>
      <c r="K24" s="162"/>
      <c r="L24" s="162"/>
      <c r="M24" s="163"/>
      <c r="N24" s="70"/>
      <c r="O24" s="167"/>
      <c r="P24" s="167"/>
      <c r="Q24" s="167"/>
      <c r="R24" s="167"/>
      <c r="S24" s="167"/>
      <c r="T24" s="167"/>
      <c r="U24" s="167"/>
      <c r="V24" s="168"/>
      <c r="W24" s="168"/>
      <c r="X24" s="168"/>
      <c r="Y24" s="168"/>
      <c r="Z24" s="168"/>
      <c r="AA24" s="168"/>
      <c r="AB24" s="168"/>
      <c r="AC24" s="168"/>
    </row>
    <row r="25" spans="4:29" ht="12.75" customHeight="1">
      <c r="D25" s="161"/>
      <c r="E25" s="162"/>
      <c r="F25" s="162"/>
      <c r="G25" s="162"/>
      <c r="H25" s="162"/>
      <c r="I25" s="162"/>
      <c r="J25" s="162"/>
      <c r="K25" s="162"/>
      <c r="L25" s="162"/>
      <c r="M25" s="163"/>
      <c r="N25" s="70"/>
      <c r="O25" s="167"/>
      <c r="P25" s="167"/>
      <c r="Q25" s="167"/>
      <c r="R25" s="167"/>
      <c r="S25" s="167"/>
      <c r="T25" s="167"/>
      <c r="U25" s="167"/>
      <c r="V25" s="168"/>
      <c r="W25" s="168"/>
      <c r="X25" s="168"/>
      <c r="Y25" s="168"/>
      <c r="Z25" s="168"/>
      <c r="AA25" s="168"/>
      <c r="AB25" s="168"/>
      <c r="AC25" s="168"/>
    </row>
    <row r="26" spans="4:29" ht="12.75" customHeight="1">
      <c r="D26" s="161"/>
      <c r="E26" s="162"/>
      <c r="F26" s="162"/>
      <c r="G26" s="162"/>
      <c r="H26" s="162"/>
      <c r="I26" s="162"/>
      <c r="J26" s="162"/>
      <c r="K26" s="162"/>
      <c r="L26" s="162"/>
      <c r="M26" s="163"/>
      <c r="N26" s="70"/>
      <c r="O26" s="167"/>
      <c r="P26" s="167"/>
      <c r="Q26" s="167"/>
      <c r="R26" s="167"/>
      <c r="S26" s="167"/>
      <c r="T26" s="167"/>
      <c r="U26" s="167"/>
      <c r="V26" s="168"/>
      <c r="W26" s="168"/>
      <c r="X26" s="168"/>
      <c r="Y26" s="168"/>
      <c r="Z26" s="168"/>
      <c r="AA26" s="168"/>
      <c r="AB26" s="168"/>
      <c r="AC26" s="168"/>
    </row>
    <row r="27" spans="4:29" ht="12.75" customHeight="1">
      <c r="D27" s="164"/>
      <c r="E27" s="165"/>
      <c r="F27" s="165"/>
      <c r="G27" s="165"/>
      <c r="H27" s="165"/>
      <c r="I27" s="165"/>
      <c r="J27" s="165"/>
      <c r="K27" s="165"/>
      <c r="L27" s="165"/>
      <c r="M27" s="166"/>
      <c r="N27" s="71"/>
      <c r="O27" s="169" t="s">
        <v>51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H7" sqref="H7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9" customWidth="1"/>
    <col min="7" max="7" width="1.75390625" style="0" customWidth="1"/>
    <col min="8" max="8" width="3.75390625" style="6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186"/>
      <c r="C1" s="186"/>
      <c r="D1" s="86" t="s">
        <v>52</v>
      </c>
      <c r="E1" s="87"/>
      <c r="F1" s="88"/>
      <c r="G1" s="87"/>
      <c r="H1" s="89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.75">
      <c r="B2" s="87"/>
      <c r="C2" s="87"/>
      <c r="D2" s="87"/>
      <c r="E2" s="87"/>
      <c r="F2" s="88"/>
      <c r="G2" s="87"/>
      <c r="H2" s="89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0" ht="15" customHeight="1">
      <c r="B3" s="90"/>
      <c r="C3" s="91" t="s">
        <v>9</v>
      </c>
      <c r="D3" s="91" t="s">
        <v>12</v>
      </c>
      <c r="E3" s="91" t="s">
        <v>13</v>
      </c>
      <c r="F3" s="184">
        <v>1</v>
      </c>
      <c r="G3" s="184"/>
      <c r="H3" s="184"/>
      <c r="I3" s="184">
        <v>2</v>
      </c>
      <c r="J3" s="184"/>
      <c r="K3" s="184"/>
      <c r="L3" s="184">
        <v>3</v>
      </c>
      <c r="M3" s="184"/>
      <c r="N3" s="184"/>
      <c r="O3" s="184"/>
      <c r="P3" s="184"/>
      <c r="Q3" s="184"/>
      <c r="R3" s="187"/>
      <c r="S3" s="187"/>
      <c r="T3" s="187"/>
      <c r="U3" s="92" t="s">
        <v>39</v>
      </c>
      <c r="V3" s="184" t="s">
        <v>40</v>
      </c>
      <c r="W3" s="184"/>
      <c r="X3" s="184"/>
      <c r="Y3" s="91" t="s">
        <v>41</v>
      </c>
      <c r="Z3" s="91" t="s">
        <v>42</v>
      </c>
      <c r="AA3" s="91" t="s">
        <v>43</v>
      </c>
      <c r="AB3" s="91"/>
      <c r="AC3" s="93" t="s">
        <v>44</v>
      </c>
      <c r="AD3" s="93" t="s">
        <v>45</v>
      </c>
    </row>
    <row r="4" spans="2:30" ht="18" customHeight="1">
      <c r="B4" s="174">
        <v>1</v>
      </c>
      <c r="C4" s="175">
        <f>SKUPINY!B31</f>
        <v>411</v>
      </c>
      <c r="D4" s="176" t="str">
        <f>SKUPINY!C15</f>
        <v>Strehársky M.</v>
      </c>
      <c r="E4" s="177" t="str">
        <f>SKUPINY!D15</f>
        <v>ŠK Altius </v>
      </c>
      <c r="F4" s="185"/>
      <c r="G4" s="185"/>
      <c r="H4" s="185"/>
      <c r="I4" s="94">
        <v>7</v>
      </c>
      <c r="J4" s="95" t="s">
        <v>46</v>
      </c>
      <c r="K4" s="96">
        <v>0</v>
      </c>
      <c r="L4" s="94">
        <v>13</v>
      </c>
      <c r="M4" s="95" t="s">
        <v>46</v>
      </c>
      <c r="N4" s="96">
        <v>0</v>
      </c>
      <c r="O4" s="94"/>
      <c r="P4" s="95"/>
      <c r="Q4" s="96"/>
      <c r="R4" s="94">
        <f>IF(ISNUMBER(H12),H12,"")</f>
      </c>
      <c r="S4" s="95">
        <f>IF(ISNUMBER(F12),":","")</f>
      </c>
      <c r="T4" s="97">
        <f>IF(ISNUMBER(F12),F12,"")</f>
      </c>
      <c r="U4" s="179">
        <f>IF(I4&gt;K4,1,0)+IF(L4&gt;N4,1,0)+IF(O4&gt;Q4,1,0)+IF(R4&gt;T4,1,0)+IF(I5&gt;K5,1,0)+IF(L5&gt;N5,1,0)+IF(O5&gt;Q5,1,0)+IF(R5&gt;T5,1,0)</f>
        <v>2</v>
      </c>
      <c r="V4" s="180">
        <f>SUM(I4,L4,O4,R4)</f>
        <v>20</v>
      </c>
      <c r="W4" s="181" t="s">
        <v>46</v>
      </c>
      <c r="X4" s="182">
        <f>SUM(K4,N4,Q4,T4)</f>
        <v>0</v>
      </c>
      <c r="Y4" s="170">
        <f>U4/$D$16</f>
        <v>1</v>
      </c>
      <c r="Z4" s="170">
        <f>(V4-X4)/$D$16</f>
        <v>10</v>
      </c>
      <c r="AA4" s="170">
        <f>V4/$D$16</f>
        <v>10</v>
      </c>
      <c r="AB4" s="171">
        <f>Y4*1000000+Z4*1000+AA4</f>
        <v>1010010</v>
      </c>
      <c r="AC4" s="172">
        <f>V4/(X4+1)</f>
        <v>20</v>
      </c>
      <c r="AD4" s="17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174"/>
      <c r="C5" s="175"/>
      <c r="D5" s="176"/>
      <c r="E5" s="177"/>
      <c r="F5" s="185"/>
      <c r="G5" s="185"/>
      <c r="H5" s="185"/>
      <c r="I5" s="98">
        <f>IF(ISNUMBER(H7),H7,"")</f>
      </c>
      <c r="J5" s="99">
        <f>IF(ISNUMBER(F7),":","")</f>
      </c>
      <c r="K5" s="100">
        <f>IF(ISNUMBER(F7),F7,"")</f>
      </c>
      <c r="L5" s="98"/>
      <c r="M5" s="99"/>
      <c r="N5" s="100"/>
      <c r="O5" s="98"/>
      <c r="P5" s="99"/>
      <c r="Q5" s="100"/>
      <c r="R5" s="98">
        <f>IF(ISNUMBER(H13),H13,"")</f>
      </c>
      <c r="S5" s="99">
        <f>IF(ISNUMBER(F13),":","")</f>
      </c>
      <c r="T5" s="101">
        <f>IF(ISNUMBER(F13),F13,"")</f>
      </c>
      <c r="U5" s="179"/>
      <c r="V5" s="180"/>
      <c r="W5" s="181"/>
      <c r="X5" s="182"/>
      <c r="Y5" s="170"/>
      <c r="Z5" s="170"/>
      <c r="AA5" s="170"/>
      <c r="AB5" s="171"/>
      <c r="AC5" s="172"/>
      <c r="AD5" s="173"/>
    </row>
    <row r="6" spans="2:30" ht="18" customHeight="1">
      <c r="B6" s="174">
        <v>2</v>
      </c>
      <c r="C6" s="175">
        <f>SKUPINY!B32</f>
        <v>412</v>
      </c>
      <c r="D6" s="176" t="str">
        <f>SKUPINY!C16</f>
        <v>Burian M.</v>
      </c>
      <c r="E6" s="177" t="str">
        <f>SKUPINY!D16</f>
        <v>ŠK Altius </v>
      </c>
      <c r="F6" s="102">
        <v>0</v>
      </c>
      <c r="G6" s="95" t="s">
        <v>46</v>
      </c>
      <c r="H6" s="103">
        <v>7</v>
      </c>
      <c r="I6" s="183"/>
      <c r="J6" s="183"/>
      <c r="K6" s="183"/>
      <c r="L6" s="94">
        <v>1</v>
      </c>
      <c r="M6" s="95" t="s">
        <v>46</v>
      </c>
      <c r="N6" s="96">
        <v>5</v>
      </c>
      <c r="O6" s="94"/>
      <c r="P6" s="95"/>
      <c r="Q6" s="96"/>
      <c r="R6" s="94">
        <f>IF(ISNUMBER(K12),K12,"")</f>
      </c>
      <c r="S6" s="95">
        <f>IF(ISNUMBER(I12),":","")</f>
      </c>
      <c r="T6" s="97">
        <f>IF(ISNUMBER(I12),I12,"")</f>
      </c>
      <c r="U6" s="179">
        <f>IF(F6&gt;H6,1,0)+IF(L6&gt;N6,1,0)+IF(O6&gt;Q6,1,0)+IF(R6&gt;T6,1,0)+IF(F7&gt;H7,1,0)+IF(L7&gt;N7,1,0)+IF(O7&gt;Q7,1,0)+IF(R7&gt;T7,1,0)</f>
        <v>0</v>
      </c>
      <c r="V6" s="180">
        <f>SUM(F6,L6,O6,R6)</f>
        <v>1</v>
      </c>
      <c r="W6" s="181" t="s">
        <v>46</v>
      </c>
      <c r="X6" s="182">
        <f>SUM(H6,N6,Q6,T6)</f>
        <v>12</v>
      </c>
      <c r="Y6" s="170">
        <f>U6/$D$16</f>
        <v>0</v>
      </c>
      <c r="Z6" s="170">
        <f>(V6-X6)/$D$16</f>
        <v>-5.5</v>
      </c>
      <c r="AA6" s="170">
        <f>V6/$D$16</f>
        <v>0.5</v>
      </c>
      <c r="AB6" s="171">
        <f>Y6*1000000+Z6*1000+AA6</f>
        <v>-5499.5</v>
      </c>
      <c r="AC6" s="172">
        <f>V6/(X6+1)</f>
        <v>0.07692307692307693</v>
      </c>
      <c r="AD6" s="173">
        <f>IF(LARGE($AB$4:$AB$13,1)=AB6,1,IF(LARGE($AB$4:$AB$13,2)=AB6,2,IF(LARGE($AB$4:$AB$13,3)=AB6,3,IF(LARGE($AB$4:$AB$13,4)=AB6,4,IF(LARGE($AB$4:$AB$13,5)=AB6,5,-1)))))</f>
        <v>3</v>
      </c>
    </row>
    <row r="7" spans="2:30" ht="12" customHeight="1">
      <c r="B7" s="174"/>
      <c r="C7" s="175"/>
      <c r="D7" s="176"/>
      <c r="E7" s="177"/>
      <c r="F7" s="104"/>
      <c r="G7" s="99">
        <f aca="true" t="shared" si="0" ref="G7:G13">IF(ISNUMBER(F7),":","")</f>
      </c>
      <c r="H7" s="105"/>
      <c r="I7" s="183"/>
      <c r="J7" s="183"/>
      <c r="K7" s="183"/>
      <c r="L7" s="98">
        <f>IF(ISNUMBER(K9),K9,"")</f>
      </c>
      <c r="M7" s="99">
        <f>IF(ISNUMBER(I9),":","")</f>
      </c>
      <c r="N7" s="100">
        <f>IF(ISNUMBER(I9),I9,"")</f>
      </c>
      <c r="O7" s="98"/>
      <c r="P7" s="99"/>
      <c r="Q7" s="100"/>
      <c r="R7" s="98">
        <f>IF(ISNUMBER(K13),K13,"")</f>
      </c>
      <c r="S7" s="99">
        <f>IF(ISNUMBER(I13),":","")</f>
      </c>
      <c r="T7" s="101">
        <f>IF(ISNUMBER(I13),I13,"")</f>
      </c>
      <c r="U7" s="179"/>
      <c r="V7" s="180"/>
      <c r="W7" s="181"/>
      <c r="X7" s="182"/>
      <c r="Y7" s="170"/>
      <c r="Z7" s="170"/>
      <c r="AA7" s="170"/>
      <c r="AB7" s="171"/>
      <c r="AC7" s="172"/>
      <c r="AD7" s="173"/>
    </row>
    <row r="8" spans="2:30" ht="18" customHeight="1">
      <c r="B8" s="174">
        <v>3</v>
      </c>
      <c r="C8" s="175">
        <f>SKUPINY!B33</f>
        <v>413</v>
      </c>
      <c r="D8" s="176" t="str">
        <f>SKUPINY!C17</f>
        <v>Mihová A.</v>
      </c>
      <c r="E8" s="177" t="str">
        <f>SKUPINY!D17</f>
        <v>ZOM Prešov</v>
      </c>
      <c r="F8" s="102">
        <v>0</v>
      </c>
      <c r="G8" s="95" t="s">
        <v>46</v>
      </c>
      <c r="H8" s="103">
        <v>13</v>
      </c>
      <c r="I8" s="102">
        <v>5</v>
      </c>
      <c r="J8" s="95" t="s">
        <v>46</v>
      </c>
      <c r="K8" s="103">
        <v>1</v>
      </c>
      <c r="L8" s="183"/>
      <c r="M8" s="183"/>
      <c r="N8" s="183"/>
      <c r="O8" s="94"/>
      <c r="P8" s="95"/>
      <c r="Q8" s="96"/>
      <c r="R8" s="94">
        <f>IF(ISNUMBER(N12),N12,"")</f>
      </c>
      <c r="S8" s="95">
        <f>IF(ISNUMBER(L12),":","")</f>
      </c>
      <c r="T8" s="97">
        <f>IF(ISNUMBER(L12),L12,"")</f>
      </c>
      <c r="U8" s="179">
        <f>IF(I8&gt;K8,1,0)+IF(F8&gt;H8,1,0)+IF(O8&gt;Q8,1,0)+IF(R8&gt;T8,1,0)+IF(I9&gt;K9,1,0)+IF(F9&gt;H9,1,0)+IF(O9&gt;Q9,1,0)+IF(R9&gt;T9,1,0)</f>
        <v>1</v>
      </c>
      <c r="V8" s="180">
        <f>SUM(F8,I8,O8,R8)</f>
        <v>5</v>
      </c>
      <c r="W8" s="181" t="s">
        <v>46</v>
      </c>
      <c r="X8" s="182">
        <f>SUM(H8,K8,Q8,T8)</f>
        <v>14</v>
      </c>
      <c r="Y8" s="170">
        <f>U8/$D$16</f>
        <v>0.5</v>
      </c>
      <c r="Z8" s="170">
        <f>(V8-X8)/$D$16</f>
        <v>-4.5</v>
      </c>
      <c r="AA8" s="170">
        <f>V8/$D$16</f>
        <v>2.5</v>
      </c>
      <c r="AB8" s="171">
        <f>Y8*1000000+Z8*1000+AA8</f>
        <v>495502.5</v>
      </c>
      <c r="AC8" s="172">
        <f>V8/(X8+1)</f>
        <v>0.3333333333333333</v>
      </c>
      <c r="AD8" s="173">
        <f>IF(LARGE($AB$4:$AB$13,1)=AB8,1,IF(LARGE($AB$4:$AB$13,2)=AB8,2,IF(LARGE($AB$4:$AB$13,3)=AB8,3,IF(LARGE($AB$4:$AB$13,4)=AB8,4,IF(LARGE($AB$4:$AB$13,5)=AB8,5,-1)))))</f>
        <v>2</v>
      </c>
    </row>
    <row r="9" spans="2:30" ht="12" customHeight="1">
      <c r="B9" s="174"/>
      <c r="C9" s="175"/>
      <c r="D9" s="176"/>
      <c r="E9" s="177"/>
      <c r="F9" s="104"/>
      <c r="G9" s="99"/>
      <c r="H9" s="105"/>
      <c r="I9" s="106"/>
      <c r="J9" s="99">
        <f>IF(ISNUMBER(I9),":","")</f>
      </c>
      <c r="K9" s="105"/>
      <c r="L9" s="183"/>
      <c r="M9" s="183"/>
      <c r="N9" s="183"/>
      <c r="O9" s="98">
        <f>IF(ISNUMBER(N11),N11,"")</f>
      </c>
      <c r="P9" s="99"/>
      <c r="Q9" s="100"/>
      <c r="R9" s="98">
        <f>IF(ISNUMBER(N13),N13,"")</f>
      </c>
      <c r="S9" s="99">
        <f>IF(ISNUMBER(L13),":","")</f>
      </c>
      <c r="T9" s="101">
        <f>IF(ISNUMBER(L13),L13,"")</f>
      </c>
      <c r="U9" s="179"/>
      <c r="V9" s="180"/>
      <c r="W9" s="181"/>
      <c r="X9" s="182"/>
      <c r="Y9" s="170"/>
      <c r="Z9" s="170"/>
      <c r="AA9" s="170"/>
      <c r="AB9" s="171"/>
      <c r="AC9" s="172"/>
      <c r="AD9" s="173"/>
    </row>
    <row r="10" spans="2:30" ht="18" customHeight="1" hidden="1">
      <c r="B10" s="174">
        <v>4</v>
      </c>
      <c r="C10" s="175" t="e">
        <f>SKUPINY!B18</f>
        <v>#N/A</v>
      </c>
      <c r="D10" s="176" t="e">
        <f>SKUPINY!C34</f>
        <v>#N/A</v>
      </c>
      <c r="E10" s="177" t="e">
        <f>SKUPINY!D34</f>
        <v>#N/A</v>
      </c>
      <c r="F10" s="102"/>
      <c r="G10" s="95" t="s">
        <v>46</v>
      </c>
      <c r="H10" s="103"/>
      <c r="I10" s="102"/>
      <c r="J10" s="95" t="s">
        <v>46</v>
      </c>
      <c r="K10" s="103"/>
      <c r="L10" s="102"/>
      <c r="M10" s="95" t="s">
        <v>46</v>
      </c>
      <c r="N10" s="103"/>
      <c r="O10" s="183"/>
      <c r="P10" s="183"/>
      <c r="Q10" s="183"/>
      <c r="R10" s="94">
        <f>IF(ISNUMBER(Q12),Q12,"")</f>
      </c>
      <c r="S10" s="95">
        <f>IF(ISNUMBER(O12),":","")</f>
      </c>
      <c r="T10" s="97">
        <f>IF(ISNUMBER(O12),O12,"")</f>
      </c>
      <c r="U10" s="179">
        <f>IF(I10&gt;K10,1,0)+IF(L10&gt;N10,1,0)+IF(F10&gt;H10,1,0)+IF(R10&gt;T10,1,0)+IF(I11&gt;K11,1,0)+IF(L11&gt;N11,1,0)+IF(F11&gt;H11,1,0)+IF(R11&gt;T11,1,0)</f>
        <v>0</v>
      </c>
      <c r="V10" s="180">
        <f>SUM(F10,I10,L10,R10)</f>
        <v>0</v>
      </c>
      <c r="W10" s="181" t="s">
        <v>46</v>
      </c>
      <c r="X10" s="182">
        <f>SUM(H10,K10,N10,T10)</f>
        <v>0</v>
      </c>
      <c r="Y10" s="170">
        <f>U10/$D$16</f>
        <v>0</v>
      </c>
      <c r="Z10" s="170">
        <f>(V10-X10)/$D$16</f>
        <v>0</v>
      </c>
      <c r="AA10" s="170">
        <f>V10/$D$16</f>
        <v>0</v>
      </c>
      <c r="AB10" s="171">
        <f>IF(ISNA(D10),-10^9,Y10*1000000+Z10*1000+AA10)</f>
        <v>-1000000000</v>
      </c>
      <c r="AC10" s="172" t="e">
        <f>V10/X10</f>
        <v>#DIV/0!</v>
      </c>
      <c r="AD10" s="173">
        <f>IF(LARGE($AB$4:$AB$13,1)=AB10,1,IF(LARGE($AB$4:$AB$13,2)=AB10,2,IF(LARGE($AB$4:$AB$13,3)=AB10,3,IF(LARGE($AB$4:$AB$13,4)=AB10,4,IF(LARGE($AB$4:$AB$13,5)=AB10,5,-1)))))</f>
        <v>4</v>
      </c>
    </row>
    <row r="11" spans="2:30" ht="12" customHeight="1" hidden="1">
      <c r="B11" s="174"/>
      <c r="C11" s="175"/>
      <c r="D11" s="176"/>
      <c r="E11" s="177"/>
      <c r="F11" s="104"/>
      <c r="G11" s="99" t="s">
        <v>46</v>
      </c>
      <c r="H11" s="105"/>
      <c r="I11" s="106"/>
      <c r="J11" s="99">
        <f>IF(ISNUMBER(I11),":","")</f>
      </c>
      <c r="K11" s="105"/>
      <c r="L11" s="106"/>
      <c r="M11" s="99">
        <f>IF(ISNUMBER(L11),":","")</f>
      </c>
      <c r="N11" s="105"/>
      <c r="O11" s="183"/>
      <c r="P11" s="183"/>
      <c r="Q11" s="183"/>
      <c r="R11" s="98">
        <f>IF(ISNUMBER(Q13),Q13,"")</f>
      </c>
      <c r="S11" s="99">
        <f>IF(ISNUMBER(O13),":","")</f>
      </c>
      <c r="T11" s="101">
        <f>IF(ISNUMBER(O13),O13,"")</f>
      </c>
      <c r="U11" s="179"/>
      <c r="V11" s="180"/>
      <c r="W11" s="181"/>
      <c r="X11" s="182"/>
      <c r="Y11" s="170"/>
      <c r="Z11" s="170"/>
      <c r="AA11" s="170"/>
      <c r="AB11" s="171"/>
      <c r="AC11" s="172"/>
      <c r="AD11" s="173"/>
    </row>
    <row r="12" spans="2:30" ht="18" customHeight="1" hidden="1">
      <c r="B12" s="174">
        <v>5</v>
      </c>
      <c r="C12" s="175" t="e">
        <f>SKUPINY!B19</f>
        <v>#N/A</v>
      </c>
      <c r="D12" s="176" t="e">
        <f>SKUPINY!C35</f>
        <v>#N/A</v>
      </c>
      <c r="E12" s="177" t="e">
        <f>SKUPINY!D35</f>
        <v>#N/A</v>
      </c>
      <c r="F12" s="102"/>
      <c r="G12" s="95">
        <f t="shared" si="0"/>
      </c>
      <c r="H12" s="103"/>
      <c r="I12" s="102"/>
      <c r="J12" s="95">
        <f>IF(ISNUMBER(I12),":","")</f>
      </c>
      <c r="K12" s="103"/>
      <c r="L12" s="102"/>
      <c r="M12" s="95">
        <f>IF(ISNUMBER(L12),":","")</f>
      </c>
      <c r="N12" s="103"/>
      <c r="O12" s="102"/>
      <c r="P12" s="95">
        <f>IF(ISNUMBER(O12),":","")</f>
      </c>
      <c r="Q12" s="103"/>
      <c r="R12" s="178"/>
      <c r="S12" s="178"/>
      <c r="T12" s="178"/>
      <c r="U12" s="179">
        <f>IF(I12&gt;K12,1,0)+IF(L12&gt;N12,1,0)+IF(O12&gt;Q12,1,0)+IF(F12&gt;H12,1,0)+IF(I13&gt;K13,1,0)+IF(L13&gt;N13,1,0)+IF(O13&gt;Q13,1,0)+IF(F13&gt;H13,1,0)</f>
        <v>0</v>
      </c>
      <c r="V12" s="180">
        <f>SUM(F12,I12,L12,O12)</f>
        <v>0</v>
      </c>
      <c r="W12" s="181" t="s">
        <v>46</v>
      </c>
      <c r="X12" s="182">
        <f>SUM(H12,K12,N12,Q12)</f>
        <v>0</v>
      </c>
      <c r="Y12" s="170">
        <f>U12/$D$16</f>
        <v>0</v>
      </c>
      <c r="Z12" s="170">
        <f>(V12-X12)/$D$16</f>
        <v>0</v>
      </c>
      <c r="AA12" s="170">
        <f>V12/$D$16</f>
        <v>0</v>
      </c>
      <c r="AB12" s="171">
        <f>IF(ISNA(D12),-10^9,Y12*1000000+Z12*1000+AA12)</f>
        <v>-1000000000</v>
      </c>
      <c r="AC12" s="172" t="e">
        <f>V12/X12</f>
        <v>#DIV/0!</v>
      </c>
      <c r="AD12" s="173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174"/>
      <c r="C13" s="175"/>
      <c r="D13" s="176"/>
      <c r="E13" s="177"/>
      <c r="F13" s="104"/>
      <c r="G13" s="99">
        <f t="shared" si="0"/>
      </c>
      <c r="H13" s="105"/>
      <c r="I13" s="106"/>
      <c r="J13" s="99">
        <f>IF(ISNUMBER(I13),":","")</f>
      </c>
      <c r="K13" s="105"/>
      <c r="L13" s="106"/>
      <c r="M13" s="99">
        <f>IF(ISNUMBER(L13),":","")</f>
      </c>
      <c r="N13" s="105"/>
      <c r="O13" s="106"/>
      <c r="P13" s="99">
        <f>IF(ISNUMBER(O13),":","")</f>
      </c>
      <c r="Q13" s="105"/>
      <c r="R13" s="178"/>
      <c r="S13" s="178"/>
      <c r="T13" s="178"/>
      <c r="U13" s="179"/>
      <c r="V13" s="180"/>
      <c r="W13" s="181"/>
      <c r="X13" s="182"/>
      <c r="Y13" s="170"/>
      <c r="Z13" s="170"/>
      <c r="AA13" s="170"/>
      <c r="AB13" s="171"/>
      <c r="AC13" s="172"/>
      <c r="AD13" s="173"/>
    </row>
    <row r="14" spans="2:30" ht="1.5" customHeight="1">
      <c r="B14" s="61"/>
      <c r="C14" s="61"/>
      <c r="D14" s="61"/>
      <c r="E14" s="61"/>
      <c r="F14" s="64"/>
      <c r="G14" s="61"/>
      <c r="H14" s="65"/>
      <c r="I14" s="66"/>
      <c r="J14" s="61"/>
      <c r="K14" s="66"/>
      <c r="L14" s="66"/>
      <c r="M14" s="61"/>
      <c r="N14" s="66"/>
      <c r="O14" s="66"/>
      <c r="P14" s="61"/>
      <c r="Q14" s="6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2:30" ht="2.25" customHeight="1">
      <c r="B15" s="61"/>
      <c r="C15" s="67"/>
      <c r="D15" s="67">
        <f>COUNT(C4:C13)</f>
        <v>3</v>
      </c>
      <c r="E15" s="61"/>
      <c r="F15" s="62"/>
      <c r="G15" s="61"/>
      <c r="H15" s="63"/>
      <c r="I15" s="61"/>
      <c r="J15" s="61"/>
      <c r="K15" s="61"/>
      <c r="L15" s="61"/>
      <c r="M15" s="61"/>
      <c r="N15" s="61"/>
      <c r="O15" s="61"/>
      <c r="P15" s="61"/>
      <c r="Q15" s="6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21" customHeight="1">
      <c r="D16" s="56">
        <f>D15-1</f>
        <v>2</v>
      </c>
    </row>
    <row r="17" spans="4:30" ht="15" customHeight="1">
      <c r="D17" s="47" t="s">
        <v>47</v>
      </c>
      <c r="E17" s="156" t="str">
        <f>IF(ISTEXT(ÚDAJE!C10),ÚDAJE!C10,"")</f>
        <v>Matúš Grega</v>
      </c>
      <c r="F17" s="156"/>
      <c r="G17" s="156"/>
      <c r="H17" s="156"/>
      <c r="I17" s="156"/>
      <c r="J17" s="156"/>
      <c r="K17" s="156"/>
      <c r="L17" s="68" t="s">
        <v>48</v>
      </c>
      <c r="M17" s="40"/>
      <c r="N17" s="40"/>
      <c r="P17" s="148" t="str">
        <f>IF(ISTEXT(ÚDAJE!C9),ÚDAJE!C9,"")</f>
        <v>Rastislav Kurilák</v>
      </c>
      <c r="Q17" s="148"/>
      <c r="R17" s="148"/>
      <c r="S17" s="148"/>
      <c r="T17" s="148"/>
      <c r="U17" s="148"/>
      <c r="V17" s="69" t="s">
        <v>49</v>
      </c>
      <c r="AC17" s="157">
        <f>IF(ISNUMBER(ÚDAJE!C11),ÚDAJE!C11,"")</f>
        <v>42091</v>
      </c>
      <c r="AD17" s="157"/>
    </row>
    <row r="19" spans="4:29" ht="12.75" customHeight="1">
      <c r="D19" s="158" t="s">
        <v>50</v>
      </c>
      <c r="E19" s="159"/>
      <c r="F19" s="159"/>
      <c r="G19" s="159"/>
      <c r="H19" s="159"/>
      <c r="I19" s="159"/>
      <c r="J19" s="159"/>
      <c r="K19" s="159"/>
      <c r="L19" s="159"/>
      <c r="M19" s="160"/>
      <c r="N19" s="70"/>
      <c r="O19" s="167" t="s">
        <v>2</v>
      </c>
      <c r="P19" s="167"/>
      <c r="Q19" s="167"/>
      <c r="R19" s="167"/>
      <c r="S19" s="167"/>
      <c r="T19" s="167"/>
      <c r="U19" s="167"/>
      <c r="V19" s="168">
        <f>IF(ISNUMBER(ÚDAJE!D8),ÚDAJE!D8,"")</f>
        <v>4</v>
      </c>
      <c r="W19" s="168"/>
      <c r="X19" s="168"/>
      <c r="Y19" s="168"/>
      <c r="Z19" s="168"/>
      <c r="AA19" s="168"/>
      <c r="AB19" s="168"/>
      <c r="AC19" s="168"/>
    </row>
    <row r="20" spans="4:29" ht="12.75" customHeight="1">
      <c r="D20" s="161"/>
      <c r="E20" s="162"/>
      <c r="F20" s="162"/>
      <c r="G20" s="162"/>
      <c r="H20" s="162"/>
      <c r="I20" s="162"/>
      <c r="J20" s="162"/>
      <c r="K20" s="162"/>
      <c r="L20" s="162"/>
      <c r="M20" s="163"/>
      <c r="N20" s="70"/>
      <c r="O20" s="167"/>
      <c r="P20" s="167"/>
      <c r="Q20" s="167"/>
      <c r="R20" s="167"/>
      <c r="S20" s="167"/>
      <c r="T20" s="167"/>
      <c r="U20" s="167"/>
      <c r="V20" s="168"/>
      <c r="W20" s="168"/>
      <c r="X20" s="168"/>
      <c r="Y20" s="168"/>
      <c r="Z20" s="168"/>
      <c r="AA20" s="168"/>
      <c r="AB20" s="168"/>
      <c r="AC20" s="168"/>
    </row>
    <row r="21" spans="4:29" ht="12.75" customHeight="1">
      <c r="D21" s="161"/>
      <c r="E21" s="162"/>
      <c r="F21" s="162"/>
      <c r="G21" s="162"/>
      <c r="H21" s="162"/>
      <c r="I21" s="162"/>
      <c r="J21" s="162"/>
      <c r="K21" s="162"/>
      <c r="L21" s="162"/>
      <c r="M21" s="163"/>
      <c r="N21" s="70"/>
      <c r="O21" s="167"/>
      <c r="P21" s="167"/>
      <c r="Q21" s="167"/>
      <c r="R21" s="167"/>
      <c r="S21" s="167"/>
      <c r="T21" s="167"/>
      <c r="U21" s="167"/>
      <c r="V21" s="168"/>
      <c r="W21" s="168"/>
      <c r="X21" s="168"/>
      <c r="Y21" s="168"/>
      <c r="Z21" s="168"/>
      <c r="AA21" s="168"/>
      <c r="AB21" s="168"/>
      <c r="AC21" s="168"/>
    </row>
    <row r="22" spans="4:29" ht="12.75" customHeight="1">
      <c r="D22" s="161"/>
      <c r="E22" s="162"/>
      <c r="F22" s="162"/>
      <c r="G22" s="162"/>
      <c r="H22" s="162"/>
      <c r="I22" s="162"/>
      <c r="J22" s="162"/>
      <c r="K22" s="162"/>
      <c r="L22" s="162"/>
      <c r="M22" s="163"/>
      <c r="N22" s="70"/>
      <c r="O22" s="167"/>
      <c r="P22" s="167"/>
      <c r="Q22" s="167"/>
      <c r="R22" s="167"/>
      <c r="S22" s="167"/>
      <c r="T22" s="167"/>
      <c r="U22" s="167"/>
      <c r="V22" s="168"/>
      <c r="W22" s="168"/>
      <c r="X22" s="168"/>
      <c r="Y22" s="168"/>
      <c r="Z22" s="168"/>
      <c r="AA22" s="168"/>
      <c r="AB22" s="168"/>
      <c r="AC22" s="168"/>
    </row>
    <row r="23" spans="4:29" ht="12.75" customHeight="1">
      <c r="D23" s="161"/>
      <c r="E23" s="162"/>
      <c r="F23" s="162"/>
      <c r="G23" s="162"/>
      <c r="H23" s="162"/>
      <c r="I23" s="162"/>
      <c r="J23" s="162"/>
      <c r="K23" s="162"/>
      <c r="L23" s="162"/>
      <c r="M23" s="163"/>
      <c r="N23" s="70"/>
      <c r="O23" s="167"/>
      <c r="P23" s="167"/>
      <c r="Q23" s="167"/>
      <c r="R23" s="167"/>
      <c r="S23" s="167"/>
      <c r="T23" s="167"/>
      <c r="U23" s="167"/>
      <c r="V23" s="168"/>
      <c r="W23" s="168"/>
      <c r="X23" s="168"/>
      <c r="Y23" s="168"/>
      <c r="Z23" s="168"/>
      <c r="AA23" s="168"/>
      <c r="AB23" s="168"/>
      <c r="AC23" s="168"/>
    </row>
    <row r="24" spans="4:29" ht="12.75" customHeight="1">
      <c r="D24" s="161"/>
      <c r="E24" s="162"/>
      <c r="F24" s="162"/>
      <c r="G24" s="162"/>
      <c r="H24" s="162"/>
      <c r="I24" s="162"/>
      <c r="J24" s="162"/>
      <c r="K24" s="162"/>
      <c r="L24" s="162"/>
      <c r="M24" s="163"/>
      <c r="N24" s="70"/>
      <c r="O24" s="167"/>
      <c r="P24" s="167"/>
      <c r="Q24" s="167"/>
      <c r="R24" s="167"/>
      <c r="S24" s="167"/>
      <c r="T24" s="167"/>
      <c r="U24" s="167"/>
      <c r="V24" s="168"/>
      <c r="W24" s="168"/>
      <c r="X24" s="168"/>
      <c r="Y24" s="168"/>
      <c r="Z24" s="168"/>
      <c r="AA24" s="168"/>
      <c r="AB24" s="168"/>
      <c r="AC24" s="168"/>
    </row>
    <row r="25" spans="4:29" ht="12.75" customHeight="1">
      <c r="D25" s="161"/>
      <c r="E25" s="162"/>
      <c r="F25" s="162"/>
      <c r="G25" s="162"/>
      <c r="H25" s="162"/>
      <c r="I25" s="162"/>
      <c r="J25" s="162"/>
      <c r="K25" s="162"/>
      <c r="L25" s="162"/>
      <c r="M25" s="163"/>
      <c r="N25" s="70"/>
      <c r="O25" s="167"/>
      <c r="P25" s="167"/>
      <c r="Q25" s="167"/>
      <c r="R25" s="167"/>
      <c r="S25" s="167"/>
      <c r="T25" s="167"/>
      <c r="U25" s="167"/>
      <c r="V25" s="168"/>
      <c r="W25" s="168"/>
      <c r="X25" s="168"/>
      <c r="Y25" s="168"/>
      <c r="Z25" s="168"/>
      <c r="AA25" s="168"/>
      <c r="AB25" s="168"/>
      <c r="AC25" s="168"/>
    </row>
    <row r="26" spans="4:29" ht="12.75" customHeight="1">
      <c r="D26" s="161"/>
      <c r="E26" s="162"/>
      <c r="F26" s="162"/>
      <c r="G26" s="162"/>
      <c r="H26" s="162"/>
      <c r="I26" s="162"/>
      <c r="J26" s="162"/>
      <c r="K26" s="162"/>
      <c r="L26" s="162"/>
      <c r="M26" s="163"/>
      <c r="N26" s="70"/>
      <c r="O26" s="167"/>
      <c r="P26" s="167"/>
      <c r="Q26" s="167"/>
      <c r="R26" s="167"/>
      <c r="S26" s="167"/>
      <c r="T26" s="167"/>
      <c r="U26" s="167"/>
      <c r="V26" s="168"/>
      <c r="W26" s="168"/>
      <c r="X26" s="168"/>
      <c r="Y26" s="168"/>
      <c r="Z26" s="168"/>
      <c r="AA26" s="168"/>
      <c r="AB26" s="168"/>
      <c r="AC26" s="168"/>
    </row>
    <row r="27" spans="4:29" ht="12.75" customHeight="1">
      <c r="D27" s="164"/>
      <c r="E27" s="165"/>
      <c r="F27" s="165"/>
      <c r="G27" s="165"/>
      <c r="H27" s="165"/>
      <c r="I27" s="165"/>
      <c r="J27" s="165"/>
      <c r="K27" s="165"/>
      <c r="L27" s="165"/>
      <c r="M27" s="166"/>
      <c r="N27" s="71"/>
      <c r="O27" s="169" t="s">
        <v>51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K9" sqref="K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9" customWidth="1"/>
    <col min="7" max="7" width="1.75390625" style="0" customWidth="1"/>
    <col min="8" max="8" width="3.75390625" style="6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186"/>
      <c r="C1" s="186"/>
      <c r="D1" s="86" t="s">
        <v>114</v>
      </c>
      <c r="E1" s="87"/>
      <c r="F1" s="88"/>
      <c r="G1" s="87"/>
      <c r="H1" s="89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.75">
      <c r="B2" s="87"/>
      <c r="C2" s="87"/>
      <c r="D2" s="87"/>
      <c r="E2" s="87"/>
      <c r="F2" s="88"/>
      <c r="G2" s="87"/>
      <c r="H2" s="89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0" ht="15" customHeight="1">
      <c r="B3" s="90"/>
      <c r="C3" s="91" t="s">
        <v>9</v>
      </c>
      <c r="D3" s="91" t="s">
        <v>12</v>
      </c>
      <c r="E3" s="91" t="s">
        <v>13</v>
      </c>
      <c r="F3" s="184">
        <v>1</v>
      </c>
      <c r="G3" s="184"/>
      <c r="H3" s="184"/>
      <c r="I3" s="184">
        <v>2</v>
      </c>
      <c r="J3" s="184"/>
      <c r="K3" s="184"/>
      <c r="L3" s="184">
        <v>3</v>
      </c>
      <c r="M3" s="184"/>
      <c r="N3" s="184"/>
      <c r="O3" s="184">
        <v>4</v>
      </c>
      <c r="P3" s="184"/>
      <c r="Q3" s="184"/>
      <c r="R3" s="187"/>
      <c r="S3" s="187"/>
      <c r="T3" s="187"/>
      <c r="U3" s="92" t="s">
        <v>39</v>
      </c>
      <c r="V3" s="184" t="s">
        <v>40</v>
      </c>
      <c r="W3" s="184"/>
      <c r="X3" s="184"/>
      <c r="Y3" s="91" t="s">
        <v>41</v>
      </c>
      <c r="Z3" s="91" t="s">
        <v>42</v>
      </c>
      <c r="AA3" s="91" t="s">
        <v>43</v>
      </c>
      <c r="AB3" s="91"/>
      <c r="AC3" s="93" t="s">
        <v>44</v>
      </c>
      <c r="AD3" s="93" t="s">
        <v>45</v>
      </c>
    </row>
    <row r="4" spans="2:30" ht="18" customHeight="1">
      <c r="B4" s="174">
        <v>1</v>
      </c>
      <c r="C4" s="175">
        <f>SKUPINY!B23</f>
        <v>407</v>
      </c>
      <c r="D4" s="176" t="str">
        <f>SKUPINY!C23</f>
        <v>Balcová M.</v>
      </c>
      <c r="E4" s="177" t="str">
        <f>SKUPINY!D23</f>
        <v>ŠK Altius </v>
      </c>
      <c r="F4" s="185"/>
      <c r="G4" s="185"/>
      <c r="H4" s="185"/>
      <c r="I4" s="94">
        <v>7</v>
      </c>
      <c r="J4" s="95" t="s">
        <v>46</v>
      </c>
      <c r="K4" s="96">
        <v>2</v>
      </c>
      <c r="L4" s="94">
        <v>12</v>
      </c>
      <c r="M4" s="95" t="s">
        <v>46</v>
      </c>
      <c r="N4" s="96">
        <v>2</v>
      </c>
      <c r="O4" s="94">
        <v>19</v>
      </c>
      <c r="P4" s="95" t="s">
        <v>46</v>
      </c>
      <c r="Q4" s="96">
        <v>0</v>
      </c>
      <c r="R4" s="94">
        <f>IF(ISNUMBER(H12),H12,"")</f>
      </c>
      <c r="S4" s="95">
        <f>IF(ISNUMBER(F12),":","")</f>
      </c>
      <c r="T4" s="97">
        <f>IF(ISNUMBER(F12),F12,"")</f>
      </c>
      <c r="U4" s="179">
        <f>IF(I4&gt;K4,1,0)+IF(L4&gt;N4,1,0)+IF(O4&gt;Q4,1,0)+IF(R4&gt;T4,1,0)+IF(I5&gt;K5,1,0)+IF(L5&gt;N5,1,0)+IF(O5&gt;Q5,1,0)+IF(R5&gt;T5,1,0)</f>
        <v>3</v>
      </c>
      <c r="V4" s="180">
        <f>SUM(I4,L4,O4,R4)</f>
        <v>38</v>
      </c>
      <c r="W4" s="181" t="s">
        <v>46</v>
      </c>
      <c r="X4" s="182">
        <f>SUM(K4,N4,Q4,T4)</f>
        <v>4</v>
      </c>
      <c r="Y4" s="170">
        <f>U4/$D$16</f>
        <v>1</v>
      </c>
      <c r="Z4" s="170">
        <f>(V4-X4)/$D$16</f>
        <v>11.333333333333334</v>
      </c>
      <c r="AA4" s="170">
        <f>V4/$D$16</f>
        <v>12.666666666666666</v>
      </c>
      <c r="AB4" s="171">
        <f>Y4*1000000+Z4*1000+AA4</f>
        <v>1011346</v>
      </c>
      <c r="AC4" s="172">
        <f>V4/(X4+1)</f>
        <v>7.6</v>
      </c>
      <c r="AD4" s="17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174"/>
      <c r="C5" s="175"/>
      <c r="D5" s="176"/>
      <c r="E5" s="177"/>
      <c r="F5" s="185"/>
      <c r="G5" s="185"/>
      <c r="H5" s="185"/>
      <c r="I5" s="98">
        <f>IF(ISNUMBER(H7),H7,"")</f>
      </c>
      <c r="J5" s="99">
        <f>IF(ISNUMBER(F7),":","")</f>
      </c>
      <c r="K5" s="100">
        <f>IF(ISNUMBER(F7),F7,"")</f>
      </c>
      <c r="L5" s="98"/>
      <c r="M5" s="99"/>
      <c r="N5" s="100"/>
      <c r="O5" s="98"/>
      <c r="P5" s="99"/>
      <c r="Q5" s="100"/>
      <c r="R5" s="98">
        <f>IF(ISNUMBER(H13),H13,"")</f>
      </c>
      <c r="S5" s="99">
        <f>IF(ISNUMBER(F13),":","")</f>
      </c>
      <c r="T5" s="101">
        <f>IF(ISNUMBER(F13),F13,"")</f>
      </c>
      <c r="U5" s="179"/>
      <c r="V5" s="180"/>
      <c r="W5" s="181"/>
      <c r="X5" s="182"/>
      <c r="Y5" s="170"/>
      <c r="Z5" s="170"/>
      <c r="AA5" s="170"/>
      <c r="AB5" s="171"/>
      <c r="AC5" s="172"/>
      <c r="AD5" s="173"/>
    </row>
    <row r="6" spans="2:30" ht="18" customHeight="1">
      <c r="B6" s="174">
        <v>2</v>
      </c>
      <c r="C6" s="175">
        <f>SKUPINY!B24</f>
        <v>408</v>
      </c>
      <c r="D6" s="176" t="str">
        <f>SKUPINY!C24</f>
        <v>Rybarčák M.</v>
      </c>
      <c r="E6" s="177" t="str">
        <f>SKUPINY!D24</f>
        <v>OMD v SR</v>
      </c>
      <c r="F6" s="102">
        <v>2</v>
      </c>
      <c r="G6" s="95" t="s">
        <v>46</v>
      </c>
      <c r="H6" s="103">
        <v>7</v>
      </c>
      <c r="I6" s="183"/>
      <c r="J6" s="183"/>
      <c r="K6" s="183"/>
      <c r="L6" s="94">
        <v>9</v>
      </c>
      <c r="M6" s="95" t="s">
        <v>46</v>
      </c>
      <c r="N6" s="96">
        <v>0</v>
      </c>
      <c r="O6" s="94">
        <v>9</v>
      </c>
      <c r="P6" s="95" t="s">
        <v>46</v>
      </c>
      <c r="Q6" s="96">
        <v>0</v>
      </c>
      <c r="R6" s="94">
        <f>IF(ISNUMBER(K12),K12,"")</f>
      </c>
      <c r="S6" s="95">
        <f>IF(ISNUMBER(I12),":","")</f>
      </c>
      <c r="T6" s="97">
        <f>IF(ISNUMBER(I12),I12,"")</f>
      </c>
      <c r="U6" s="179">
        <f>IF(F6&gt;H6,1,0)+IF(L6&gt;N6,1,0)+IF(O6&gt;Q6,1,0)+IF(R6&gt;T6,1,0)+IF(F7&gt;H7,1,0)+IF(L7&gt;N7,1,0)+IF(O7&gt;Q7,1,0)+IF(R7&gt;T7,1,0)</f>
        <v>2</v>
      </c>
      <c r="V6" s="180">
        <f>SUM(F6,L6,O6,R6)</f>
        <v>20</v>
      </c>
      <c r="W6" s="181" t="s">
        <v>46</v>
      </c>
      <c r="X6" s="182">
        <f>SUM(H6,N6,Q6,T6)</f>
        <v>7</v>
      </c>
      <c r="Y6" s="170">
        <f>U6/$D$16</f>
        <v>0.6666666666666666</v>
      </c>
      <c r="Z6" s="170">
        <f>(V6-X6)/$D$16</f>
        <v>4.333333333333333</v>
      </c>
      <c r="AA6" s="170">
        <f>V6/$D$16</f>
        <v>6.666666666666667</v>
      </c>
      <c r="AB6" s="171">
        <f>Y6*1000000+Z6*1000+AA6</f>
        <v>671006.6666666666</v>
      </c>
      <c r="AC6" s="172">
        <f>V6/(X6+1)</f>
        <v>2.5</v>
      </c>
      <c r="AD6" s="173">
        <f>IF(LARGE($AB$4:$AB$13,1)=AB6,1,IF(LARGE($AB$4:$AB$13,2)=AB6,2,IF(LARGE($AB$4:$AB$13,3)=AB6,3,IF(LARGE($AB$4:$AB$13,4)=AB6,4,IF(LARGE($AB$4:$AB$13,5)=AB6,5,-1)))))</f>
        <v>2</v>
      </c>
    </row>
    <row r="7" spans="2:30" ht="12" customHeight="1">
      <c r="B7" s="174"/>
      <c r="C7" s="175"/>
      <c r="D7" s="176"/>
      <c r="E7" s="177"/>
      <c r="F7" s="104"/>
      <c r="G7" s="99">
        <f aca="true" t="shared" si="0" ref="G7:G13">IF(ISNUMBER(F7),":","")</f>
      </c>
      <c r="H7" s="105"/>
      <c r="I7" s="183"/>
      <c r="J7" s="183"/>
      <c r="K7" s="183"/>
      <c r="L7" s="98">
        <f>IF(ISNUMBER(K9),K9,"")</f>
      </c>
      <c r="M7" s="99">
        <f>IF(ISNUMBER(I9),":","")</f>
      </c>
      <c r="N7" s="100">
        <f>IF(ISNUMBER(I9),I9,"")</f>
      </c>
      <c r="O7" s="98"/>
      <c r="P7" s="99"/>
      <c r="Q7" s="100"/>
      <c r="R7" s="98">
        <f>IF(ISNUMBER(K13),K13,"")</f>
      </c>
      <c r="S7" s="99">
        <f>IF(ISNUMBER(I13),":","")</f>
      </c>
      <c r="T7" s="101">
        <f>IF(ISNUMBER(I13),I13,"")</f>
      </c>
      <c r="U7" s="179"/>
      <c r="V7" s="180"/>
      <c r="W7" s="181"/>
      <c r="X7" s="182"/>
      <c r="Y7" s="170"/>
      <c r="Z7" s="170"/>
      <c r="AA7" s="170"/>
      <c r="AB7" s="171"/>
      <c r="AC7" s="172"/>
      <c r="AD7" s="173"/>
    </row>
    <row r="8" spans="2:30" ht="18" customHeight="1">
      <c r="B8" s="174">
        <v>3</v>
      </c>
      <c r="C8" s="175">
        <f>SKUPINY!B25</f>
        <v>409</v>
      </c>
      <c r="D8" s="176" t="str">
        <f>SKUPINY!C25</f>
        <v>Prášil M.</v>
      </c>
      <c r="E8" s="177" t="str">
        <f>SKUPINY!D25</f>
        <v>ZOM Prešov</v>
      </c>
      <c r="F8" s="102">
        <v>2</v>
      </c>
      <c r="G8" s="95" t="s">
        <v>46</v>
      </c>
      <c r="H8" s="103">
        <v>12</v>
      </c>
      <c r="I8" s="102">
        <v>0</v>
      </c>
      <c r="J8" s="95" t="s">
        <v>46</v>
      </c>
      <c r="K8" s="103">
        <v>9</v>
      </c>
      <c r="L8" s="183"/>
      <c r="M8" s="183"/>
      <c r="N8" s="183"/>
      <c r="O8" s="94">
        <v>5</v>
      </c>
      <c r="P8" s="95" t="s">
        <v>46</v>
      </c>
      <c r="Q8" s="96">
        <v>3</v>
      </c>
      <c r="R8" s="94">
        <f>IF(ISNUMBER(N12),N12,"")</f>
      </c>
      <c r="S8" s="95">
        <f>IF(ISNUMBER(L12),":","")</f>
      </c>
      <c r="T8" s="97">
        <f>IF(ISNUMBER(L12),L12,"")</f>
      </c>
      <c r="U8" s="179">
        <f>IF(I8&gt;K8,1,0)+IF(F8&gt;H8,1,0)+IF(O8&gt;Q8,1,0)+IF(R8&gt;T8,1,0)+IF(I9&gt;K9,1,0)+IF(F9&gt;H9,1,0)+IF(O9&gt;Q9,1,0)+IF(R9&gt;T9,1,0)</f>
        <v>1</v>
      </c>
      <c r="V8" s="180">
        <f>SUM(F8,I8,O8,R8)</f>
        <v>7</v>
      </c>
      <c r="W8" s="181" t="s">
        <v>46</v>
      </c>
      <c r="X8" s="182">
        <f>SUM(H8,K8,Q8,T8)</f>
        <v>24</v>
      </c>
      <c r="Y8" s="170">
        <f>U8/$D$16</f>
        <v>0.3333333333333333</v>
      </c>
      <c r="Z8" s="170">
        <f>(V8-X8)/$D$16</f>
        <v>-5.666666666666667</v>
      </c>
      <c r="AA8" s="170">
        <f>V8/$D$16</f>
        <v>2.3333333333333335</v>
      </c>
      <c r="AB8" s="171">
        <f>Y8*1000000+Z8*1000+AA8</f>
        <v>327668.99999999994</v>
      </c>
      <c r="AC8" s="172">
        <f>V8/(X8+1)</f>
        <v>0.28</v>
      </c>
      <c r="AD8" s="173">
        <f>IF(LARGE($AB$4:$AB$13,1)=AB8,1,IF(LARGE($AB$4:$AB$13,2)=AB8,2,IF(LARGE($AB$4:$AB$13,3)=AB8,3,IF(LARGE($AB$4:$AB$13,4)=AB8,4,IF(LARGE($AB$4:$AB$13,5)=AB8,5,-1)))))</f>
        <v>3</v>
      </c>
    </row>
    <row r="9" spans="2:30" ht="12" customHeight="1">
      <c r="B9" s="174"/>
      <c r="C9" s="175"/>
      <c r="D9" s="176"/>
      <c r="E9" s="177"/>
      <c r="F9" s="104"/>
      <c r="G9" s="99" t="s">
        <v>46</v>
      </c>
      <c r="H9" s="105"/>
      <c r="I9" s="106"/>
      <c r="J9" s="99">
        <f>IF(ISNUMBER(I9),":","")</f>
      </c>
      <c r="K9" s="105"/>
      <c r="L9" s="183"/>
      <c r="M9" s="183"/>
      <c r="N9" s="183"/>
      <c r="O9" s="98">
        <f>IF(ISNUMBER(N11),N11,"")</f>
      </c>
      <c r="P9" s="99"/>
      <c r="Q9" s="100"/>
      <c r="R9" s="98">
        <f>IF(ISNUMBER(N13),N13,"")</f>
      </c>
      <c r="S9" s="99">
        <f>IF(ISNUMBER(L13),":","")</f>
      </c>
      <c r="T9" s="101">
        <f>IF(ISNUMBER(L13),L13,"")</f>
      </c>
      <c r="U9" s="179"/>
      <c r="V9" s="180"/>
      <c r="W9" s="181"/>
      <c r="X9" s="182"/>
      <c r="Y9" s="170"/>
      <c r="Z9" s="170"/>
      <c r="AA9" s="170"/>
      <c r="AB9" s="171"/>
      <c r="AC9" s="172"/>
      <c r="AD9" s="173"/>
    </row>
    <row r="10" spans="2:30" ht="18" customHeight="1">
      <c r="B10" s="174">
        <v>4</v>
      </c>
      <c r="C10" s="175">
        <f>SKUPINY!B26</f>
        <v>410</v>
      </c>
      <c r="D10" s="176" t="str">
        <f>SKUPINY!C26</f>
        <v>Mihová I.</v>
      </c>
      <c r="E10" s="177" t="str">
        <f>SKUPINY!D26</f>
        <v>ZOM Prešov</v>
      </c>
      <c r="F10" s="102">
        <v>0</v>
      </c>
      <c r="G10" s="95" t="s">
        <v>46</v>
      </c>
      <c r="H10" s="103">
        <v>19</v>
      </c>
      <c r="I10" s="102">
        <v>0</v>
      </c>
      <c r="J10" s="95" t="s">
        <v>46</v>
      </c>
      <c r="K10" s="103">
        <v>9</v>
      </c>
      <c r="L10" s="102">
        <v>3</v>
      </c>
      <c r="M10" s="95" t="s">
        <v>46</v>
      </c>
      <c r="N10" s="103">
        <v>5</v>
      </c>
      <c r="O10" s="183"/>
      <c r="P10" s="183"/>
      <c r="Q10" s="183"/>
      <c r="R10" s="94">
        <f>IF(ISNUMBER(Q12),Q12,"")</f>
      </c>
      <c r="S10" s="95">
        <f>IF(ISNUMBER(O12),":","")</f>
      </c>
      <c r="T10" s="97">
        <f>IF(ISNUMBER(O12),O12,"")</f>
      </c>
      <c r="U10" s="179">
        <f>IF(I10&gt;K10,1,0)+IF(L10&gt;N10,1,0)+IF(F10&gt;H10,1,0)+IF(R10&gt;T10,1,0)+IF(I11&gt;K11,1,0)+IF(L11&gt;N11,1,0)+IF(F11&gt;H11,1,0)+IF(R11&gt;T11,1,0)</f>
        <v>0</v>
      </c>
      <c r="V10" s="180">
        <f>SUM(F10,I10,L10,R10)</f>
        <v>3</v>
      </c>
      <c r="W10" s="181" t="s">
        <v>46</v>
      </c>
      <c r="X10" s="182">
        <f>SUM(H10,K10,N10,T10)</f>
        <v>33</v>
      </c>
      <c r="Y10" s="170">
        <f>U10/$D$16</f>
        <v>0</v>
      </c>
      <c r="Z10" s="170">
        <f>(V10-X10)/$D$16</f>
        <v>-10</v>
      </c>
      <c r="AA10" s="170">
        <f>V10/$D$16</f>
        <v>1</v>
      </c>
      <c r="AB10" s="171">
        <f>IF(ISNA(D10),-10^9,Y10*1000000+Z10*1000+AA10)</f>
        <v>-9999</v>
      </c>
      <c r="AC10" s="172">
        <f>V10/(X10+1)</f>
        <v>0.08823529411764706</v>
      </c>
      <c r="AD10" s="173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174"/>
      <c r="C11" s="175"/>
      <c r="D11" s="176"/>
      <c r="E11" s="177"/>
      <c r="F11" s="104"/>
      <c r="G11" s="99" t="s">
        <v>46</v>
      </c>
      <c r="H11" s="105"/>
      <c r="I11" s="106"/>
      <c r="J11" s="99">
        <f>IF(ISNUMBER(I11),":","")</f>
      </c>
      <c r="K11" s="105"/>
      <c r="L11" s="106"/>
      <c r="M11" s="99">
        <f>IF(ISNUMBER(L11),":","")</f>
      </c>
      <c r="N11" s="105"/>
      <c r="O11" s="183"/>
      <c r="P11" s="183"/>
      <c r="Q11" s="183"/>
      <c r="R11" s="98">
        <f>IF(ISNUMBER(Q13),Q13,"")</f>
      </c>
      <c r="S11" s="99">
        <f>IF(ISNUMBER(O13),":","")</f>
      </c>
      <c r="T11" s="101">
        <f>IF(ISNUMBER(O13),O13,"")</f>
      </c>
      <c r="U11" s="179"/>
      <c r="V11" s="180"/>
      <c r="W11" s="181"/>
      <c r="X11" s="182"/>
      <c r="Y11" s="170"/>
      <c r="Z11" s="170"/>
      <c r="AA11" s="170"/>
      <c r="AB11" s="171"/>
      <c r="AC11" s="172"/>
      <c r="AD11" s="173"/>
    </row>
    <row r="12" spans="2:30" ht="18" customHeight="1" hidden="1">
      <c r="B12" s="174">
        <v>5</v>
      </c>
      <c r="C12" s="175" t="e">
        <f>SKUPINY!B19</f>
        <v>#N/A</v>
      </c>
      <c r="D12" s="176" t="e">
        <f>SKUPINY!C27</f>
        <v>#N/A</v>
      </c>
      <c r="E12" s="177" t="e">
        <f>SKUPINY!D27</f>
        <v>#N/A</v>
      </c>
      <c r="F12" s="102"/>
      <c r="G12" s="95">
        <f t="shared" si="0"/>
      </c>
      <c r="H12" s="103"/>
      <c r="I12" s="102"/>
      <c r="J12" s="95">
        <f>IF(ISNUMBER(I12),":","")</f>
      </c>
      <c r="K12" s="103"/>
      <c r="L12" s="102"/>
      <c r="M12" s="95">
        <f>IF(ISNUMBER(L12),":","")</f>
      </c>
      <c r="N12" s="103"/>
      <c r="O12" s="102"/>
      <c r="P12" s="95">
        <f>IF(ISNUMBER(O12),":","")</f>
      </c>
      <c r="Q12" s="103"/>
      <c r="R12" s="178"/>
      <c r="S12" s="178"/>
      <c r="T12" s="178"/>
      <c r="U12" s="179">
        <f>IF(I12&gt;K12,1,0)+IF(L12&gt;N12,1,0)+IF(O12&gt;Q12,1,0)+IF(F12&gt;H12,1,0)+IF(I13&gt;K13,1,0)+IF(L13&gt;N13,1,0)+IF(O13&gt;Q13,1,0)+IF(F13&gt;H13,1,0)</f>
        <v>0</v>
      </c>
      <c r="V12" s="180">
        <f>SUM(F12,I12,L12,O12)</f>
        <v>0</v>
      </c>
      <c r="W12" s="181" t="s">
        <v>46</v>
      </c>
      <c r="X12" s="182">
        <f>SUM(H12,K12,N12,Q12)</f>
        <v>0</v>
      </c>
      <c r="Y12" s="170">
        <f>U12/$D$16</f>
        <v>0</v>
      </c>
      <c r="Z12" s="170">
        <f>(V12-X12)/$D$16</f>
        <v>0</v>
      </c>
      <c r="AA12" s="170">
        <f>V12/$D$16</f>
        <v>0</v>
      </c>
      <c r="AB12" s="171">
        <f>IF(ISNA(D12),-10^9,Y12*1000000+Z12*1000+AA12)</f>
        <v>-1000000000</v>
      </c>
      <c r="AC12" s="172" t="e">
        <f>V12/X12</f>
        <v>#DIV/0!</v>
      </c>
      <c r="AD12" s="173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174"/>
      <c r="C13" s="175"/>
      <c r="D13" s="176"/>
      <c r="E13" s="177"/>
      <c r="F13" s="104"/>
      <c r="G13" s="99">
        <f t="shared" si="0"/>
      </c>
      <c r="H13" s="105"/>
      <c r="I13" s="106"/>
      <c r="J13" s="99">
        <f>IF(ISNUMBER(I13),":","")</f>
      </c>
      <c r="K13" s="105"/>
      <c r="L13" s="106"/>
      <c r="M13" s="99">
        <f>IF(ISNUMBER(L13),":","")</f>
      </c>
      <c r="N13" s="105"/>
      <c r="O13" s="106"/>
      <c r="P13" s="99">
        <f>IF(ISNUMBER(O13),":","")</f>
      </c>
      <c r="Q13" s="105"/>
      <c r="R13" s="178"/>
      <c r="S13" s="178"/>
      <c r="T13" s="178"/>
      <c r="U13" s="179"/>
      <c r="V13" s="180"/>
      <c r="W13" s="181"/>
      <c r="X13" s="182"/>
      <c r="Y13" s="170"/>
      <c r="Z13" s="170"/>
      <c r="AA13" s="170"/>
      <c r="AB13" s="171"/>
      <c r="AC13" s="172"/>
      <c r="AD13" s="173"/>
    </row>
    <row r="14" spans="2:30" ht="1.5" customHeight="1" hidden="1">
      <c r="B14" s="61"/>
      <c r="C14" s="61"/>
      <c r="D14" s="61"/>
      <c r="E14" s="61"/>
      <c r="F14" s="64"/>
      <c r="G14" s="61"/>
      <c r="H14" s="65"/>
      <c r="I14" s="66"/>
      <c r="J14" s="61"/>
      <c r="K14" s="66"/>
      <c r="L14" s="66"/>
      <c r="M14" s="61"/>
      <c r="N14" s="66"/>
      <c r="O14" s="66"/>
      <c r="P14" s="61"/>
      <c r="Q14" s="6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2:30" ht="2.25" customHeight="1">
      <c r="B15" s="61"/>
      <c r="C15" s="67"/>
      <c r="D15" s="67">
        <f>COUNT(C4:C13)</f>
        <v>4</v>
      </c>
      <c r="E15" s="61"/>
      <c r="F15" s="62"/>
      <c r="G15" s="61"/>
      <c r="H15" s="63"/>
      <c r="I15" s="61"/>
      <c r="J15" s="61"/>
      <c r="K15" s="61"/>
      <c r="L15" s="61"/>
      <c r="M15" s="61"/>
      <c r="N15" s="61"/>
      <c r="O15" s="61"/>
      <c r="P15" s="61"/>
      <c r="Q15" s="6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21" customHeight="1">
      <c r="D16" s="56">
        <f>D15-1</f>
        <v>3</v>
      </c>
    </row>
    <row r="17" spans="4:30" ht="15" customHeight="1">
      <c r="D17" s="47" t="s">
        <v>47</v>
      </c>
      <c r="E17" s="156" t="str">
        <f>IF(ISTEXT(ÚDAJE!C10),ÚDAJE!C10,"")</f>
        <v>Matúš Grega</v>
      </c>
      <c r="F17" s="156"/>
      <c r="G17" s="156"/>
      <c r="H17" s="156"/>
      <c r="I17" s="156"/>
      <c r="J17" s="156"/>
      <c r="K17" s="156"/>
      <c r="L17" s="68" t="s">
        <v>48</v>
      </c>
      <c r="M17" s="40"/>
      <c r="N17" s="40"/>
      <c r="P17" s="148" t="str">
        <f>IF(ISTEXT(ÚDAJE!C9),ÚDAJE!C9,"")</f>
        <v>Rastislav Kurilák</v>
      </c>
      <c r="Q17" s="148"/>
      <c r="R17" s="148"/>
      <c r="S17" s="148"/>
      <c r="T17" s="148"/>
      <c r="U17" s="148"/>
      <c r="V17" s="69" t="s">
        <v>49</v>
      </c>
      <c r="AC17" s="157">
        <f>IF(ISNUMBER(ÚDAJE!C11),ÚDAJE!C11,"")</f>
        <v>42091</v>
      </c>
      <c r="AD17" s="157"/>
    </row>
    <row r="19" spans="4:29" ht="12.75" customHeight="1">
      <c r="D19" s="158" t="s">
        <v>50</v>
      </c>
      <c r="E19" s="159"/>
      <c r="F19" s="159"/>
      <c r="G19" s="159"/>
      <c r="H19" s="159"/>
      <c r="I19" s="159"/>
      <c r="J19" s="159"/>
      <c r="K19" s="159"/>
      <c r="L19" s="159"/>
      <c r="M19" s="160"/>
      <c r="N19" s="70"/>
      <c r="O19" s="167" t="s">
        <v>2</v>
      </c>
      <c r="P19" s="167"/>
      <c r="Q19" s="167"/>
      <c r="R19" s="167"/>
      <c r="S19" s="167"/>
      <c r="T19" s="167"/>
      <c r="U19" s="167"/>
      <c r="V19" s="168">
        <f>IF(ISNUMBER(ÚDAJE!D8),ÚDAJE!D8,"")</f>
        <v>4</v>
      </c>
      <c r="W19" s="168"/>
      <c r="X19" s="168"/>
      <c r="Y19" s="168"/>
      <c r="Z19" s="168"/>
      <c r="AA19" s="168"/>
      <c r="AB19" s="168"/>
      <c r="AC19" s="168"/>
    </row>
    <row r="20" spans="4:29" ht="12.75" customHeight="1">
      <c r="D20" s="161"/>
      <c r="E20" s="162"/>
      <c r="F20" s="162"/>
      <c r="G20" s="162"/>
      <c r="H20" s="162"/>
      <c r="I20" s="162"/>
      <c r="J20" s="162"/>
      <c r="K20" s="162"/>
      <c r="L20" s="162"/>
      <c r="M20" s="163"/>
      <c r="N20" s="70"/>
      <c r="O20" s="167"/>
      <c r="P20" s="167"/>
      <c r="Q20" s="167"/>
      <c r="R20" s="167"/>
      <c r="S20" s="167"/>
      <c r="T20" s="167"/>
      <c r="U20" s="167"/>
      <c r="V20" s="168"/>
      <c r="W20" s="168"/>
      <c r="X20" s="168"/>
      <c r="Y20" s="168"/>
      <c r="Z20" s="168"/>
      <c r="AA20" s="168"/>
      <c r="AB20" s="168"/>
      <c r="AC20" s="168"/>
    </row>
    <row r="21" spans="4:29" ht="12.75" customHeight="1">
      <c r="D21" s="161"/>
      <c r="E21" s="162"/>
      <c r="F21" s="162"/>
      <c r="G21" s="162"/>
      <c r="H21" s="162"/>
      <c r="I21" s="162"/>
      <c r="J21" s="162"/>
      <c r="K21" s="162"/>
      <c r="L21" s="162"/>
      <c r="M21" s="163"/>
      <c r="N21" s="70"/>
      <c r="O21" s="167"/>
      <c r="P21" s="167"/>
      <c r="Q21" s="167"/>
      <c r="R21" s="167"/>
      <c r="S21" s="167"/>
      <c r="T21" s="167"/>
      <c r="U21" s="167"/>
      <c r="V21" s="168"/>
      <c r="W21" s="168"/>
      <c r="X21" s="168"/>
      <c r="Y21" s="168"/>
      <c r="Z21" s="168"/>
      <c r="AA21" s="168"/>
      <c r="AB21" s="168"/>
      <c r="AC21" s="168"/>
    </row>
    <row r="22" spans="4:29" ht="12.75" customHeight="1">
      <c r="D22" s="161"/>
      <c r="E22" s="162"/>
      <c r="F22" s="162"/>
      <c r="G22" s="162"/>
      <c r="H22" s="162"/>
      <c r="I22" s="162"/>
      <c r="J22" s="162"/>
      <c r="K22" s="162"/>
      <c r="L22" s="162"/>
      <c r="M22" s="163"/>
      <c r="N22" s="70"/>
      <c r="O22" s="167"/>
      <c r="P22" s="167"/>
      <c r="Q22" s="167"/>
      <c r="R22" s="167"/>
      <c r="S22" s="167"/>
      <c r="T22" s="167"/>
      <c r="U22" s="167"/>
      <c r="V22" s="168"/>
      <c r="W22" s="168"/>
      <c r="X22" s="168"/>
      <c r="Y22" s="168"/>
      <c r="Z22" s="168"/>
      <c r="AA22" s="168"/>
      <c r="AB22" s="168"/>
      <c r="AC22" s="168"/>
    </row>
    <row r="23" spans="4:29" ht="12.75" customHeight="1">
      <c r="D23" s="161"/>
      <c r="E23" s="162"/>
      <c r="F23" s="162"/>
      <c r="G23" s="162"/>
      <c r="H23" s="162"/>
      <c r="I23" s="162"/>
      <c r="J23" s="162"/>
      <c r="K23" s="162"/>
      <c r="L23" s="162"/>
      <c r="M23" s="163"/>
      <c r="N23" s="70"/>
      <c r="O23" s="167"/>
      <c r="P23" s="167"/>
      <c r="Q23" s="167"/>
      <c r="R23" s="167"/>
      <c r="S23" s="167"/>
      <c r="T23" s="167"/>
      <c r="U23" s="167"/>
      <c r="V23" s="168"/>
      <c r="W23" s="168"/>
      <c r="X23" s="168"/>
      <c r="Y23" s="168"/>
      <c r="Z23" s="168"/>
      <c r="AA23" s="168"/>
      <c r="AB23" s="168"/>
      <c r="AC23" s="168"/>
    </row>
    <row r="24" spans="4:29" ht="12.75" customHeight="1">
      <c r="D24" s="161"/>
      <c r="E24" s="162"/>
      <c r="F24" s="162"/>
      <c r="G24" s="162"/>
      <c r="H24" s="162"/>
      <c r="I24" s="162"/>
      <c r="J24" s="162"/>
      <c r="K24" s="162"/>
      <c r="L24" s="162"/>
      <c r="M24" s="163"/>
      <c r="N24" s="70"/>
      <c r="O24" s="167"/>
      <c r="P24" s="167"/>
      <c r="Q24" s="167"/>
      <c r="R24" s="167"/>
      <c r="S24" s="167"/>
      <c r="T24" s="167"/>
      <c r="U24" s="167"/>
      <c r="V24" s="168"/>
      <c r="W24" s="168"/>
      <c r="X24" s="168"/>
      <c r="Y24" s="168"/>
      <c r="Z24" s="168"/>
      <c r="AA24" s="168"/>
      <c r="AB24" s="168"/>
      <c r="AC24" s="168"/>
    </row>
    <row r="25" spans="4:29" ht="12.75" customHeight="1">
      <c r="D25" s="161"/>
      <c r="E25" s="162"/>
      <c r="F25" s="162"/>
      <c r="G25" s="162"/>
      <c r="H25" s="162"/>
      <c r="I25" s="162"/>
      <c r="J25" s="162"/>
      <c r="K25" s="162"/>
      <c r="L25" s="162"/>
      <c r="M25" s="163"/>
      <c r="N25" s="70"/>
      <c r="O25" s="167"/>
      <c r="P25" s="167"/>
      <c r="Q25" s="167"/>
      <c r="R25" s="167"/>
      <c r="S25" s="167"/>
      <c r="T25" s="167"/>
      <c r="U25" s="167"/>
      <c r="V25" s="168"/>
      <c r="W25" s="168"/>
      <c r="X25" s="168"/>
      <c r="Y25" s="168"/>
      <c r="Z25" s="168"/>
      <c r="AA25" s="168"/>
      <c r="AB25" s="168"/>
      <c r="AC25" s="168"/>
    </row>
    <row r="26" spans="4:29" ht="12.75" customHeight="1">
      <c r="D26" s="161"/>
      <c r="E26" s="162"/>
      <c r="F26" s="162"/>
      <c r="G26" s="162"/>
      <c r="H26" s="162"/>
      <c r="I26" s="162"/>
      <c r="J26" s="162"/>
      <c r="K26" s="162"/>
      <c r="L26" s="162"/>
      <c r="M26" s="163"/>
      <c r="N26" s="70"/>
      <c r="O26" s="167"/>
      <c r="P26" s="167"/>
      <c r="Q26" s="167"/>
      <c r="R26" s="167"/>
      <c r="S26" s="167"/>
      <c r="T26" s="167"/>
      <c r="U26" s="167"/>
      <c r="V26" s="168"/>
      <c r="W26" s="168"/>
      <c r="X26" s="168"/>
      <c r="Y26" s="168"/>
      <c r="Z26" s="168"/>
      <c r="AA26" s="168"/>
      <c r="AB26" s="168"/>
      <c r="AC26" s="168"/>
    </row>
    <row r="27" spans="4:29" ht="12.75" customHeight="1">
      <c r="D27" s="164"/>
      <c r="E27" s="165"/>
      <c r="F27" s="165"/>
      <c r="G27" s="165"/>
      <c r="H27" s="165"/>
      <c r="I27" s="165"/>
      <c r="J27" s="165"/>
      <c r="K27" s="165"/>
      <c r="L27" s="165"/>
      <c r="M27" s="166"/>
      <c r="N27" s="71"/>
      <c r="O27" s="169" t="s">
        <v>51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view="pageLayout" workbookViewId="0" topLeftCell="A2">
      <selection activeCell="H9" sqref="H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00390625" style="0" customWidth="1"/>
    <col min="5" max="5" width="18.25390625" style="0" bestFit="1" customWidth="1"/>
    <col min="6" max="6" width="3.75390625" style="59" customWidth="1"/>
    <col min="7" max="7" width="1.75390625" style="0" customWidth="1"/>
    <col min="8" max="8" width="3.75390625" style="6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186"/>
      <c r="C1" s="186"/>
      <c r="D1" s="86" t="s">
        <v>113</v>
      </c>
      <c r="E1" s="87"/>
      <c r="F1" s="88"/>
      <c r="G1" s="87"/>
      <c r="H1" s="89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.75">
      <c r="B2" s="87"/>
      <c r="C2" s="87"/>
      <c r="D2" s="87"/>
      <c r="E2" s="87"/>
      <c r="F2" s="88"/>
      <c r="G2" s="87"/>
      <c r="H2" s="89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0" ht="15" customHeight="1">
      <c r="B3" s="90"/>
      <c r="C3" s="91" t="s">
        <v>9</v>
      </c>
      <c r="D3" s="91" t="s">
        <v>12</v>
      </c>
      <c r="E3" s="91" t="s">
        <v>13</v>
      </c>
      <c r="F3" s="184">
        <v>1</v>
      </c>
      <c r="G3" s="184"/>
      <c r="H3" s="184"/>
      <c r="I3" s="184">
        <v>2</v>
      </c>
      <c r="J3" s="184"/>
      <c r="K3" s="184"/>
      <c r="L3" s="184">
        <v>3</v>
      </c>
      <c r="M3" s="184"/>
      <c r="N3" s="184"/>
      <c r="O3" s="184"/>
      <c r="P3" s="184"/>
      <c r="Q3" s="184"/>
      <c r="R3" s="187"/>
      <c r="S3" s="187"/>
      <c r="T3" s="187"/>
      <c r="U3" s="92" t="s">
        <v>39</v>
      </c>
      <c r="V3" s="184" t="s">
        <v>40</v>
      </c>
      <c r="W3" s="184"/>
      <c r="X3" s="184"/>
      <c r="Y3" s="91" t="s">
        <v>41</v>
      </c>
      <c r="Z3" s="91" t="s">
        <v>42</v>
      </c>
      <c r="AA3" s="91" t="s">
        <v>43</v>
      </c>
      <c r="AB3" s="91"/>
      <c r="AC3" s="93" t="s">
        <v>44</v>
      </c>
      <c r="AD3" s="93" t="s">
        <v>45</v>
      </c>
    </row>
    <row r="4" spans="2:30" ht="18" customHeight="1">
      <c r="B4" s="174">
        <v>1</v>
      </c>
      <c r="C4" s="175">
        <f>SKUPINY!B31</f>
        <v>411</v>
      </c>
      <c r="D4" s="176" t="str">
        <f>SKUPINY!C31</f>
        <v>Ďurkovič R.</v>
      </c>
      <c r="E4" s="177" t="str">
        <f>SKUPINY!D31</f>
        <v>ŠK Altius </v>
      </c>
      <c r="F4" s="185"/>
      <c r="G4" s="185"/>
      <c r="H4" s="185"/>
      <c r="I4" s="94">
        <v>4</v>
      </c>
      <c r="J4" s="95" t="s">
        <v>46</v>
      </c>
      <c r="K4" s="96">
        <v>2</v>
      </c>
      <c r="L4" s="94">
        <v>14</v>
      </c>
      <c r="M4" s="95" t="s">
        <v>46</v>
      </c>
      <c r="N4" s="96">
        <v>0</v>
      </c>
      <c r="O4" s="94"/>
      <c r="P4" s="95"/>
      <c r="Q4" s="96"/>
      <c r="R4" s="94">
        <f>IF(ISNUMBER(H12),H12,"")</f>
      </c>
      <c r="S4" s="95">
        <f>IF(ISNUMBER(F12),":","")</f>
      </c>
      <c r="T4" s="97">
        <f>IF(ISNUMBER(F12),F12,"")</f>
      </c>
      <c r="U4" s="179">
        <f>IF(I4&gt;K4,1,0)+IF(L4&gt;N4,1,0)+IF(O4&gt;Q4,1,0)+IF(R4&gt;T4,1,0)+IF(I5&gt;K5,1,0)+IF(L5&gt;N5,1,0)+IF(O5&gt;Q5,1,0)+IF(R5&gt;T5,1,0)</f>
        <v>2</v>
      </c>
      <c r="V4" s="180">
        <f>SUM(I4,L4,O4,R4)</f>
        <v>18</v>
      </c>
      <c r="W4" s="181" t="s">
        <v>46</v>
      </c>
      <c r="X4" s="182">
        <f>SUM(K4,N4,Q4,T4)</f>
        <v>2</v>
      </c>
      <c r="Y4" s="170">
        <f>U4/$D$16</f>
        <v>1</v>
      </c>
      <c r="Z4" s="170">
        <f>(V4-X4)/$D$16</f>
        <v>8</v>
      </c>
      <c r="AA4" s="170">
        <f>V4/$D$16</f>
        <v>9</v>
      </c>
      <c r="AB4" s="171">
        <f>Y4*1000000+Z4*1000+AA4</f>
        <v>1008009</v>
      </c>
      <c r="AC4" s="172">
        <f>V4/(X4+1)</f>
        <v>6</v>
      </c>
      <c r="AD4" s="17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174"/>
      <c r="C5" s="175"/>
      <c r="D5" s="176"/>
      <c r="E5" s="177"/>
      <c r="F5" s="185"/>
      <c r="G5" s="185"/>
      <c r="H5" s="185"/>
      <c r="I5" s="98">
        <f>IF(ISNUMBER(H7),H7,"")</f>
      </c>
      <c r="J5" s="99">
        <f>IF(ISNUMBER(F7),":","")</f>
      </c>
      <c r="K5" s="100">
        <f>IF(ISNUMBER(F7),F7,"")</f>
      </c>
      <c r="L5" s="98"/>
      <c r="M5" s="99"/>
      <c r="N5" s="100"/>
      <c r="O5" s="98"/>
      <c r="P5" s="99"/>
      <c r="Q5" s="100"/>
      <c r="R5" s="98">
        <f>IF(ISNUMBER(H13),H13,"")</f>
      </c>
      <c r="S5" s="99">
        <f>IF(ISNUMBER(F13),":","")</f>
      </c>
      <c r="T5" s="101">
        <f>IF(ISNUMBER(F13),F13,"")</f>
      </c>
      <c r="U5" s="179"/>
      <c r="V5" s="180"/>
      <c r="W5" s="181"/>
      <c r="X5" s="182"/>
      <c r="Y5" s="170"/>
      <c r="Z5" s="170"/>
      <c r="AA5" s="170"/>
      <c r="AB5" s="171"/>
      <c r="AC5" s="172"/>
      <c r="AD5" s="173"/>
    </row>
    <row r="6" spans="2:30" ht="18" customHeight="1">
      <c r="B6" s="174">
        <v>2</v>
      </c>
      <c r="C6" s="175">
        <f>SKUPINY!B32</f>
        <v>412</v>
      </c>
      <c r="D6" s="176" t="str">
        <f>SKUPINY!C32</f>
        <v>Klimčo M.</v>
      </c>
      <c r="E6" s="177" t="str">
        <f>SKUPINY!D32</f>
        <v>ZOM Prešov</v>
      </c>
      <c r="F6" s="102">
        <v>2</v>
      </c>
      <c r="G6" s="95" t="s">
        <v>46</v>
      </c>
      <c r="H6" s="103">
        <v>4</v>
      </c>
      <c r="I6" s="183"/>
      <c r="J6" s="183"/>
      <c r="K6" s="183"/>
      <c r="L6" s="94">
        <v>9</v>
      </c>
      <c r="M6" s="95" t="s">
        <v>46</v>
      </c>
      <c r="N6" s="96">
        <v>1</v>
      </c>
      <c r="O6" s="94"/>
      <c r="P6" s="95"/>
      <c r="Q6" s="96"/>
      <c r="R6" s="94">
        <f>IF(ISNUMBER(K12),K12,"")</f>
      </c>
      <c r="S6" s="95">
        <f>IF(ISNUMBER(I12),":","")</f>
      </c>
      <c r="T6" s="97">
        <f>IF(ISNUMBER(I12),I12,"")</f>
      </c>
      <c r="U6" s="179">
        <f>IF(F6&gt;H6,1,0)+IF(L6&gt;N6,1,0)+IF(O6&gt;Q6,1,0)+IF(R6&gt;T6,1,0)+IF(F7&gt;H7,1,0)+IF(L7&gt;N7,1,0)+IF(O7&gt;Q7,1,0)+IF(R7&gt;T7,1,0)</f>
        <v>1</v>
      </c>
      <c r="V6" s="180">
        <f>SUM(F6,L6,O6,R6)</f>
        <v>11</v>
      </c>
      <c r="W6" s="181" t="s">
        <v>46</v>
      </c>
      <c r="X6" s="182">
        <f>SUM(H6,N6,Q6,T6)</f>
        <v>5</v>
      </c>
      <c r="Y6" s="170">
        <f>U6/$D$16</f>
        <v>0.5</v>
      </c>
      <c r="Z6" s="170">
        <f>(V6-X6)/$D$16</f>
        <v>3</v>
      </c>
      <c r="AA6" s="170">
        <f>V6/$D$16</f>
        <v>5.5</v>
      </c>
      <c r="AB6" s="171">
        <f>Y6*1000000+Z6*1000+AA6</f>
        <v>503005.5</v>
      </c>
      <c r="AC6" s="172">
        <f>V6/(X6+1)</f>
        <v>1.8333333333333333</v>
      </c>
      <c r="AD6" s="173">
        <f>IF(LARGE($AB$4:$AB$13,1)=AB6,1,IF(LARGE($AB$4:$AB$13,2)=AB6,2,IF(LARGE($AB$4:$AB$13,3)=AB6,3,IF(LARGE($AB$4:$AB$13,4)=AB6,4,IF(LARGE($AB$4:$AB$13,5)=AB6,5,-1)))))</f>
        <v>2</v>
      </c>
    </row>
    <row r="7" spans="2:30" ht="12" customHeight="1">
      <c r="B7" s="174"/>
      <c r="C7" s="175"/>
      <c r="D7" s="176"/>
      <c r="E7" s="177"/>
      <c r="F7" s="104"/>
      <c r="G7" s="99">
        <f aca="true" t="shared" si="0" ref="G7:G13">IF(ISNUMBER(F7),":","")</f>
      </c>
      <c r="H7" s="105"/>
      <c r="I7" s="183"/>
      <c r="J7" s="183"/>
      <c r="K7" s="183"/>
      <c r="L7" s="98">
        <f>IF(ISNUMBER(K9),K9,"")</f>
      </c>
      <c r="M7" s="99">
        <f>IF(ISNUMBER(I9),":","")</f>
      </c>
      <c r="N7" s="100">
        <f>IF(ISNUMBER(I9),I9,"")</f>
      </c>
      <c r="O7" s="98"/>
      <c r="P7" s="99"/>
      <c r="Q7" s="100"/>
      <c r="R7" s="98">
        <f>IF(ISNUMBER(K13),K13,"")</f>
      </c>
      <c r="S7" s="99">
        <f>IF(ISNUMBER(I13),":","")</f>
      </c>
      <c r="T7" s="101">
        <f>IF(ISNUMBER(I13),I13,"")</f>
      </c>
      <c r="U7" s="179"/>
      <c r="V7" s="180"/>
      <c r="W7" s="181"/>
      <c r="X7" s="182"/>
      <c r="Y7" s="170"/>
      <c r="Z7" s="170"/>
      <c r="AA7" s="170"/>
      <c r="AB7" s="171"/>
      <c r="AC7" s="172"/>
      <c r="AD7" s="173"/>
    </row>
    <row r="8" spans="2:30" ht="18" customHeight="1">
      <c r="B8" s="174">
        <v>3</v>
      </c>
      <c r="C8" s="175">
        <f>SKUPINY!B33</f>
        <v>413</v>
      </c>
      <c r="D8" s="176" t="str">
        <f>SKUPINY!C33</f>
        <v>Rom M.</v>
      </c>
      <c r="E8" s="177" t="str">
        <f>SKUPINY!D33</f>
        <v>OMD v SR</v>
      </c>
      <c r="F8" s="102">
        <v>0</v>
      </c>
      <c r="G8" s="95" t="s">
        <v>46</v>
      </c>
      <c r="H8" s="103">
        <v>14</v>
      </c>
      <c r="I8" s="102">
        <v>1</v>
      </c>
      <c r="J8" s="95" t="s">
        <v>46</v>
      </c>
      <c r="K8" s="103">
        <v>9</v>
      </c>
      <c r="L8" s="183"/>
      <c r="M8" s="183"/>
      <c r="N8" s="183"/>
      <c r="O8" s="94"/>
      <c r="P8" s="95"/>
      <c r="Q8" s="96"/>
      <c r="R8" s="94">
        <f>IF(ISNUMBER(N12),N12,"")</f>
      </c>
      <c r="S8" s="95">
        <f>IF(ISNUMBER(L12),":","")</f>
      </c>
      <c r="T8" s="97">
        <f>IF(ISNUMBER(L12),L12,"")</f>
      </c>
      <c r="U8" s="179">
        <f>IF(I8&gt;K8,1,0)+IF(F8&gt;H8,1,0)+IF(O8&gt;Q8,1,0)+IF(R8&gt;T8,1,0)+IF(I9&gt;K9,1,0)+IF(F9&gt;H9,1,0)+IF(O9&gt;Q9,1,0)+IF(R9&gt;T9,1,0)</f>
        <v>0</v>
      </c>
      <c r="V8" s="180">
        <f>SUM(F8,I8,O8,R8)</f>
        <v>1</v>
      </c>
      <c r="W8" s="181" t="s">
        <v>46</v>
      </c>
      <c r="X8" s="182">
        <f>SUM(H8,K8,Q8,T8)</f>
        <v>23</v>
      </c>
      <c r="Y8" s="170">
        <f>U8/$D$16</f>
        <v>0</v>
      </c>
      <c r="Z8" s="170">
        <f>(V8-X8)/$D$16</f>
        <v>-11</v>
      </c>
      <c r="AA8" s="170">
        <f>V8/$D$16</f>
        <v>0.5</v>
      </c>
      <c r="AB8" s="171">
        <f>Y8*1000000+Z8*1000+AA8</f>
        <v>-10999.5</v>
      </c>
      <c r="AC8" s="172">
        <f>V8/(X8+1)</f>
        <v>0.041666666666666664</v>
      </c>
      <c r="AD8" s="173">
        <f>IF(LARGE($AB$4:$AB$13,1)=AB8,1,IF(LARGE($AB$4:$AB$13,2)=AB8,2,IF(LARGE($AB$4:$AB$13,3)=AB8,3,IF(LARGE($AB$4:$AB$13,4)=AB8,4,IF(LARGE($AB$4:$AB$13,5)=AB8,5,-1)))))</f>
        <v>3</v>
      </c>
    </row>
    <row r="9" spans="2:30" ht="12" customHeight="1">
      <c r="B9" s="174"/>
      <c r="C9" s="175"/>
      <c r="D9" s="176"/>
      <c r="E9" s="177"/>
      <c r="F9" s="104"/>
      <c r="G9" s="99"/>
      <c r="H9" s="105"/>
      <c r="I9" s="106"/>
      <c r="J9" s="99">
        <f>IF(ISNUMBER(I9),":","")</f>
      </c>
      <c r="K9" s="105"/>
      <c r="L9" s="183"/>
      <c r="M9" s="183"/>
      <c r="N9" s="183"/>
      <c r="O9" s="98">
        <f>IF(ISNUMBER(N11),N11,"")</f>
      </c>
      <c r="P9" s="99"/>
      <c r="Q9" s="100"/>
      <c r="R9" s="98">
        <f>IF(ISNUMBER(N13),N13,"")</f>
      </c>
      <c r="S9" s="99">
        <f>IF(ISNUMBER(L13),":","")</f>
      </c>
      <c r="T9" s="101">
        <f>IF(ISNUMBER(L13),L13,"")</f>
      </c>
      <c r="U9" s="179"/>
      <c r="V9" s="180"/>
      <c r="W9" s="181"/>
      <c r="X9" s="182"/>
      <c r="Y9" s="170"/>
      <c r="Z9" s="170"/>
      <c r="AA9" s="170"/>
      <c r="AB9" s="171"/>
      <c r="AC9" s="172"/>
      <c r="AD9" s="173"/>
    </row>
    <row r="10" spans="2:30" ht="18" customHeight="1" hidden="1">
      <c r="B10" s="174">
        <v>4</v>
      </c>
      <c r="C10" s="175" t="e">
        <f>SKUPINY!B18</f>
        <v>#N/A</v>
      </c>
      <c r="D10" s="176" t="e">
        <f>SKUPINY!C34</f>
        <v>#N/A</v>
      </c>
      <c r="E10" s="177" t="e">
        <f>SKUPINY!D34</f>
        <v>#N/A</v>
      </c>
      <c r="F10" s="102"/>
      <c r="G10" s="95" t="s">
        <v>46</v>
      </c>
      <c r="H10" s="103"/>
      <c r="I10" s="102"/>
      <c r="J10" s="95" t="s">
        <v>46</v>
      </c>
      <c r="K10" s="103"/>
      <c r="L10" s="102"/>
      <c r="M10" s="95" t="s">
        <v>46</v>
      </c>
      <c r="N10" s="103"/>
      <c r="O10" s="183"/>
      <c r="P10" s="183"/>
      <c r="Q10" s="183"/>
      <c r="R10" s="94">
        <f>IF(ISNUMBER(Q12),Q12,"")</f>
      </c>
      <c r="S10" s="95">
        <f>IF(ISNUMBER(O12),":","")</f>
      </c>
      <c r="T10" s="97">
        <f>IF(ISNUMBER(O12),O12,"")</f>
      </c>
      <c r="U10" s="179">
        <f>IF(I10&gt;K10,1,0)+IF(L10&gt;N10,1,0)+IF(F10&gt;H10,1,0)+IF(R10&gt;T10,1,0)+IF(I11&gt;K11,1,0)+IF(L11&gt;N11,1,0)+IF(F11&gt;H11,1,0)+IF(R11&gt;T11,1,0)</f>
        <v>0</v>
      </c>
      <c r="V10" s="180">
        <f>SUM(F10,I10,L10,R10)</f>
        <v>0</v>
      </c>
      <c r="W10" s="181" t="s">
        <v>46</v>
      </c>
      <c r="X10" s="182">
        <f>SUM(H10,K10,N10,T10)</f>
        <v>0</v>
      </c>
      <c r="Y10" s="170">
        <f>U10/$D$16</f>
        <v>0</v>
      </c>
      <c r="Z10" s="170">
        <f>(V10-X10)/$D$16</f>
        <v>0</v>
      </c>
      <c r="AA10" s="170">
        <f>V10/$D$16</f>
        <v>0</v>
      </c>
      <c r="AB10" s="171">
        <f>IF(ISNA(D10),-10^9,Y10*1000000+Z10*1000+AA10)</f>
        <v>-1000000000</v>
      </c>
      <c r="AC10" s="172" t="e">
        <f>V10/X10</f>
        <v>#DIV/0!</v>
      </c>
      <c r="AD10" s="173">
        <f>IF(LARGE($AB$4:$AB$13,1)=AB10,1,IF(LARGE($AB$4:$AB$13,2)=AB10,2,IF(LARGE($AB$4:$AB$13,3)=AB10,3,IF(LARGE($AB$4:$AB$13,4)=AB10,4,IF(LARGE($AB$4:$AB$13,5)=AB10,5,-1)))))</f>
        <v>4</v>
      </c>
    </row>
    <row r="11" spans="2:30" ht="12" customHeight="1" hidden="1">
      <c r="B11" s="174"/>
      <c r="C11" s="175"/>
      <c r="D11" s="176"/>
      <c r="E11" s="177"/>
      <c r="F11" s="104"/>
      <c r="G11" s="99" t="s">
        <v>46</v>
      </c>
      <c r="H11" s="105"/>
      <c r="I11" s="106"/>
      <c r="J11" s="99">
        <f>IF(ISNUMBER(I11),":","")</f>
      </c>
      <c r="K11" s="105"/>
      <c r="L11" s="106"/>
      <c r="M11" s="99">
        <f>IF(ISNUMBER(L11),":","")</f>
      </c>
      <c r="N11" s="105"/>
      <c r="O11" s="183"/>
      <c r="P11" s="183"/>
      <c r="Q11" s="183"/>
      <c r="R11" s="98">
        <f>IF(ISNUMBER(Q13),Q13,"")</f>
      </c>
      <c r="S11" s="99">
        <f>IF(ISNUMBER(O13),":","")</f>
      </c>
      <c r="T11" s="101">
        <f>IF(ISNUMBER(O13),O13,"")</f>
      </c>
      <c r="U11" s="179"/>
      <c r="V11" s="180"/>
      <c r="W11" s="181"/>
      <c r="X11" s="182"/>
      <c r="Y11" s="170"/>
      <c r="Z11" s="170"/>
      <c r="AA11" s="170"/>
      <c r="AB11" s="171"/>
      <c r="AC11" s="172"/>
      <c r="AD11" s="173"/>
    </row>
    <row r="12" spans="2:30" ht="18" customHeight="1" hidden="1">
      <c r="B12" s="174">
        <v>5</v>
      </c>
      <c r="C12" s="175" t="e">
        <f>SKUPINY!B19</f>
        <v>#N/A</v>
      </c>
      <c r="D12" s="176" t="e">
        <f>SKUPINY!C35</f>
        <v>#N/A</v>
      </c>
      <c r="E12" s="177" t="e">
        <f>SKUPINY!D35</f>
        <v>#N/A</v>
      </c>
      <c r="F12" s="102"/>
      <c r="G12" s="95">
        <f t="shared" si="0"/>
      </c>
      <c r="H12" s="103"/>
      <c r="I12" s="102"/>
      <c r="J12" s="95">
        <f>IF(ISNUMBER(I12),":","")</f>
      </c>
      <c r="K12" s="103"/>
      <c r="L12" s="102"/>
      <c r="M12" s="95">
        <f>IF(ISNUMBER(L12),":","")</f>
      </c>
      <c r="N12" s="103"/>
      <c r="O12" s="102"/>
      <c r="P12" s="95">
        <f>IF(ISNUMBER(O12),":","")</f>
      </c>
      <c r="Q12" s="103"/>
      <c r="R12" s="178"/>
      <c r="S12" s="178"/>
      <c r="T12" s="178"/>
      <c r="U12" s="179">
        <f>IF(I12&gt;K12,1,0)+IF(L12&gt;N12,1,0)+IF(O12&gt;Q12,1,0)+IF(F12&gt;H12,1,0)+IF(I13&gt;K13,1,0)+IF(L13&gt;N13,1,0)+IF(O13&gt;Q13,1,0)+IF(F13&gt;H13,1,0)</f>
        <v>0</v>
      </c>
      <c r="V12" s="180">
        <f>SUM(F12,I12,L12,O12)</f>
        <v>0</v>
      </c>
      <c r="W12" s="181" t="s">
        <v>46</v>
      </c>
      <c r="X12" s="182">
        <f>SUM(H12,K12,N12,Q12)</f>
        <v>0</v>
      </c>
      <c r="Y12" s="170">
        <f>U12/$D$16</f>
        <v>0</v>
      </c>
      <c r="Z12" s="170">
        <f>(V12-X12)/$D$16</f>
        <v>0</v>
      </c>
      <c r="AA12" s="170">
        <f>V12/$D$16</f>
        <v>0</v>
      </c>
      <c r="AB12" s="171">
        <f>IF(ISNA(D12),-10^9,Y12*1000000+Z12*1000+AA12)</f>
        <v>-1000000000</v>
      </c>
      <c r="AC12" s="172" t="e">
        <f>V12/X12</f>
        <v>#DIV/0!</v>
      </c>
      <c r="AD12" s="173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174"/>
      <c r="C13" s="175"/>
      <c r="D13" s="176"/>
      <c r="E13" s="177"/>
      <c r="F13" s="104"/>
      <c r="G13" s="99">
        <f t="shared" si="0"/>
      </c>
      <c r="H13" s="105"/>
      <c r="I13" s="106"/>
      <c r="J13" s="99">
        <f>IF(ISNUMBER(I13),":","")</f>
      </c>
      <c r="K13" s="105"/>
      <c r="L13" s="106"/>
      <c r="M13" s="99">
        <f>IF(ISNUMBER(L13),":","")</f>
      </c>
      <c r="N13" s="105"/>
      <c r="O13" s="106"/>
      <c r="P13" s="99">
        <f>IF(ISNUMBER(O13),":","")</f>
      </c>
      <c r="Q13" s="105"/>
      <c r="R13" s="178"/>
      <c r="S13" s="178"/>
      <c r="T13" s="178"/>
      <c r="U13" s="179"/>
      <c r="V13" s="180"/>
      <c r="W13" s="181"/>
      <c r="X13" s="182"/>
      <c r="Y13" s="170"/>
      <c r="Z13" s="170"/>
      <c r="AA13" s="170"/>
      <c r="AB13" s="171"/>
      <c r="AC13" s="172"/>
      <c r="AD13" s="173"/>
    </row>
    <row r="14" spans="2:30" ht="1.5" customHeight="1">
      <c r="B14" s="61"/>
      <c r="C14" s="61"/>
      <c r="D14" s="61"/>
      <c r="E14" s="61"/>
      <c r="F14" s="64"/>
      <c r="G14" s="61"/>
      <c r="H14" s="65"/>
      <c r="I14" s="66"/>
      <c r="J14" s="61"/>
      <c r="K14" s="66"/>
      <c r="L14" s="66"/>
      <c r="M14" s="61"/>
      <c r="N14" s="66"/>
      <c r="O14" s="66"/>
      <c r="P14" s="61"/>
      <c r="Q14" s="6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2:30" ht="2.25" customHeight="1">
      <c r="B15" s="61"/>
      <c r="C15" s="67"/>
      <c r="D15" s="67">
        <f>COUNT(C4:C13)</f>
        <v>3</v>
      </c>
      <c r="E15" s="61"/>
      <c r="F15" s="62"/>
      <c r="G15" s="61"/>
      <c r="H15" s="63"/>
      <c r="I15" s="61"/>
      <c r="J15" s="61"/>
      <c r="K15" s="61"/>
      <c r="L15" s="61"/>
      <c r="M15" s="61"/>
      <c r="N15" s="61"/>
      <c r="O15" s="61"/>
      <c r="P15" s="61"/>
      <c r="Q15" s="6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21" customHeight="1">
      <c r="D16" s="56">
        <f>D15-1</f>
        <v>2</v>
      </c>
    </row>
    <row r="17" spans="4:30" ht="15" customHeight="1">
      <c r="D17" s="47" t="s">
        <v>47</v>
      </c>
      <c r="E17" s="156" t="str">
        <f>IF(ISTEXT(ÚDAJE!C10),ÚDAJE!C10,"")</f>
        <v>Matúš Grega</v>
      </c>
      <c r="F17" s="156"/>
      <c r="G17" s="156"/>
      <c r="H17" s="156"/>
      <c r="I17" s="156"/>
      <c r="J17" s="156"/>
      <c r="K17" s="156"/>
      <c r="L17" s="68" t="s">
        <v>48</v>
      </c>
      <c r="M17" s="40"/>
      <c r="N17" s="40"/>
      <c r="P17" s="148" t="str">
        <f>IF(ISTEXT(ÚDAJE!C9),ÚDAJE!C9,"")</f>
        <v>Rastislav Kurilák</v>
      </c>
      <c r="Q17" s="148"/>
      <c r="R17" s="148"/>
      <c r="S17" s="148"/>
      <c r="T17" s="148"/>
      <c r="U17" s="148"/>
      <c r="V17" s="69" t="s">
        <v>49</v>
      </c>
      <c r="AC17" s="157">
        <f>IF(ISNUMBER(ÚDAJE!C11),ÚDAJE!C11,"")</f>
        <v>42091</v>
      </c>
      <c r="AD17" s="157"/>
    </row>
    <row r="19" spans="4:29" ht="12.75" customHeight="1">
      <c r="D19" s="158" t="s">
        <v>50</v>
      </c>
      <c r="E19" s="159"/>
      <c r="F19" s="159"/>
      <c r="G19" s="159"/>
      <c r="H19" s="159"/>
      <c r="I19" s="159"/>
      <c r="J19" s="159"/>
      <c r="K19" s="159"/>
      <c r="L19" s="159"/>
      <c r="M19" s="160"/>
      <c r="N19" s="70"/>
      <c r="O19" s="167" t="s">
        <v>2</v>
      </c>
      <c r="P19" s="167"/>
      <c r="Q19" s="167"/>
      <c r="R19" s="167"/>
      <c r="S19" s="167"/>
      <c r="T19" s="167"/>
      <c r="U19" s="167"/>
      <c r="V19" s="168">
        <f>IF(ISNUMBER(ÚDAJE!D8),ÚDAJE!D8,"")</f>
        <v>4</v>
      </c>
      <c r="W19" s="168"/>
      <c r="X19" s="168"/>
      <c r="Y19" s="168"/>
      <c r="Z19" s="168"/>
      <c r="AA19" s="168"/>
      <c r="AB19" s="168"/>
      <c r="AC19" s="168"/>
    </row>
    <row r="20" spans="4:29" ht="12.75" customHeight="1">
      <c r="D20" s="161"/>
      <c r="E20" s="162"/>
      <c r="F20" s="162"/>
      <c r="G20" s="162"/>
      <c r="H20" s="162"/>
      <c r="I20" s="162"/>
      <c r="J20" s="162"/>
      <c r="K20" s="162"/>
      <c r="L20" s="162"/>
      <c r="M20" s="163"/>
      <c r="N20" s="70"/>
      <c r="O20" s="167"/>
      <c r="P20" s="167"/>
      <c r="Q20" s="167"/>
      <c r="R20" s="167"/>
      <c r="S20" s="167"/>
      <c r="T20" s="167"/>
      <c r="U20" s="167"/>
      <c r="V20" s="168"/>
      <c r="W20" s="168"/>
      <c r="X20" s="168"/>
      <c r="Y20" s="168"/>
      <c r="Z20" s="168"/>
      <c r="AA20" s="168"/>
      <c r="AB20" s="168"/>
      <c r="AC20" s="168"/>
    </row>
    <row r="21" spans="4:29" ht="12.75" customHeight="1">
      <c r="D21" s="161"/>
      <c r="E21" s="162"/>
      <c r="F21" s="162"/>
      <c r="G21" s="162"/>
      <c r="H21" s="162"/>
      <c r="I21" s="162"/>
      <c r="J21" s="162"/>
      <c r="K21" s="162"/>
      <c r="L21" s="162"/>
      <c r="M21" s="163"/>
      <c r="N21" s="70"/>
      <c r="O21" s="167"/>
      <c r="P21" s="167"/>
      <c r="Q21" s="167"/>
      <c r="R21" s="167"/>
      <c r="S21" s="167"/>
      <c r="T21" s="167"/>
      <c r="U21" s="167"/>
      <c r="V21" s="168"/>
      <c r="W21" s="168"/>
      <c r="X21" s="168"/>
      <c r="Y21" s="168"/>
      <c r="Z21" s="168"/>
      <c r="AA21" s="168"/>
      <c r="AB21" s="168"/>
      <c r="AC21" s="168"/>
    </row>
    <row r="22" spans="4:29" ht="12.75" customHeight="1">
      <c r="D22" s="161"/>
      <c r="E22" s="162"/>
      <c r="F22" s="162"/>
      <c r="G22" s="162"/>
      <c r="H22" s="162"/>
      <c r="I22" s="162"/>
      <c r="J22" s="162"/>
      <c r="K22" s="162"/>
      <c r="L22" s="162"/>
      <c r="M22" s="163"/>
      <c r="N22" s="70"/>
      <c r="O22" s="167"/>
      <c r="P22" s="167"/>
      <c r="Q22" s="167"/>
      <c r="R22" s="167"/>
      <c r="S22" s="167"/>
      <c r="T22" s="167"/>
      <c r="U22" s="167"/>
      <c r="V22" s="168"/>
      <c r="W22" s="168"/>
      <c r="X22" s="168"/>
      <c r="Y22" s="168"/>
      <c r="Z22" s="168"/>
      <c r="AA22" s="168"/>
      <c r="AB22" s="168"/>
      <c r="AC22" s="168"/>
    </row>
    <row r="23" spans="4:29" ht="12.75" customHeight="1">
      <c r="D23" s="161"/>
      <c r="E23" s="162"/>
      <c r="F23" s="162"/>
      <c r="G23" s="162"/>
      <c r="H23" s="162"/>
      <c r="I23" s="162"/>
      <c r="J23" s="162"/>
      <c r="K23" s="162"/>
      <c r="L23" s="162"/>
      <c r="M23" s="163"/>
      <c r="N23" s="70"/>
      <c r="O23" s="167"/>
      <c r="P23" s="167"/>
      <c r="Q23" s="167"/>
      <c r="R23" s="167"/>
      <c r="S23" s="167"/>
      <c r="T23" s="167"/>
      <c r="U23" s="167"/>
      <c r="V23" s="168"/>
      <c r="W23" s="168"/>
      <c r="X23" s="168"/>
      <c r="Y23" s="168"/>
      <c r="Z23" s="168"/>
      <c r="AA23" s="168"/>
      <c r="AB23" s="168"/>
      <c r="AC23" s="168"/>
    </row>
    <row r="24" spans="4:29" ht="12.75" customHeight="1">
      <c r="D24" s="161"/>
      <c r="E24" s="162"/>
      <c r="F24" s="162"/>
      <c r="G24" s="162"/>
      <c r="H24" s="162"/>
      <c r="I24" s="162"/>
      <c r="J24" s="162"/>
      <c r="K24" s="162"/>
      <c r="L24" s="162"/>
      <c r="M24" s="163"/>
      <c r="N24" s="70"/>
      <c r="O24" s="167"/>
      <c r="P24" s="167"/>
      <c r="Q24" s="167"/>
      <c r="R24" s="167"/>
      <c r="S24" s="167"/>
      <c r="T24" s="167"/>
      <c r="U24" s="167"/>
      <c r="V24" s="168"/>
      <c r="W24" s="168"/>
      <c r="X24" s="168"/>
      <c r="Y24" s="168"/>
      <c r="Z24" s="168"/>
      <c r="AA24" s="168"/>
      <c r="AB24" s="168"/>
      <c r="AC24" s="168"/>
    </row>
    <row r="25" spans="4:29" ht="12.75" customHeight="1">
      <c r="D25" s="161"/>
      <c r="E25" s="162"/>
      <c r="F25" s="162"/>
      <c r="G25" s="162"/>
      <c r="H25" s="162"/>
      <c r="I25" s="162"/>
      <c r="J25" s="162"/>
      <c r="K25" s="162"/>
      <c r="L25" s="162"/>
      <c r="M25" s="163"/>
      <c r="N25" s="70"/>
      <c r="O25" s="167"/>
      <c r="P25" s="167"/>
      <c r="Q25" s="167"/>
      <c r="R25" s="167"/>
      <c r="S25" s="167"/>
      <c r="T25" s="167"/>
      <c r="U25" s="167"/>
      <c r="V25" s="168"/>
      <c r="W25" s="168"/>
      <c r="X25" s="168"/>
      <c r="Y25" s="168"/>
      <c r="Z25" s="168"/>
      <c r="AA25" s="168"/>
      <c r="AB25" s="168"/>
      <c r="AC25" s="168"/>
    </row>
    <row r="26" spans="4:29" ht="12.75" customHeight="1">
      <c r="D26" s="161"/>
      <c r="E26" s="162"/>
      <c r="F26" s="162"/>
      <c r="G26" s="162"/>
      <c r="H26" s="162"/>
      <c r="I26" s="162"/>
      <c r="J26" s="162"/>
      <c r="K26" s="162"/>
      <c r="L26" s="162"/>
      <c r="M26" s="163"/>
      <c r="N26" s="70"/>
      <c r="O26" s="167"/>
      <c r="P26" s="167"/>
      <c r="Q26" s="167"/>
      <c r="R26" s="167"/>
      <c r="S26" s="167"/>
      <c r="T26" s="167"/>
      <c r="U26" s="167"/>
      <c r="V26" s="168"/>
      <c r="W26" s="168"/>
      <c r="X26" s="168"/>
      <c r="Y26" s="168"/>
      <c r="Z26" s="168"/>
      <c r="AA26" s="168"/>
      <c r="AB26" s="168"/>
      <c r="AC26" s="168"/>
    </row>
    <row r="27" spans="4:29" ht="12.75" customHeight="1">
      <c r="D27" s="164"/>
      <c r="E27" s="165"/>
      <c r="F27" s="165"/>
      <c r="G27" s="165"/>
      <c r="H27" s="165"/>
      <c r="I27" s="165"/>
      <c r="J27" s="165"/>
      <c r="K27" s="165"/>
      <c r="L27" s="165"/>
      <c r="M27" s="166"/>
      <c r="N27" s="71"/>
      <c r="O27" s="169" t="s">
        <v>51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tabSelected="1" zoomScale="170" zoomScaleNormal="170" zoomScalePageLayoutView="0" workbookViewId="0" topLeftCell="E10">
      <selection activeCell="BQ41" sqref="BQ41"/>
    </sheetView>
  </sheetViews>
  <sheetFormatPr defaultColWidth="9.00390625" defaultRowHeight="3.75" customHeight="1"/>
  <cols>
    <col min="1" max="159" width="1.75390625" style="72" customWidth="1"/>
    <col min="160" max="16384" width="9.125" style="72" customWidth="1"/>
  </cols>
  <sheetData>
    <row r="1" spans="8:86" ht="3.75" customHeight="1"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</row>
    <row r="2" spans="8:86" ht="3.75" customHeight="1"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</row>
    <row r="3" spans="8:86" ht="3.75" customHeight="1">
      <c r="H3" s="73"/>
      <c r="I3" s="73"/>
      <c r="J3" s="73"/>
      <c r="K3" s="73"/>
      <c r="L3" s="73"/>
      <c r="M3" s="73"/>
      <c r="N3" s="73"/>
      <c r="O3" s="73"/>
      <c r="P3" s="195" t="s">
        <v>53</v>
      </c>
      <c r="Q3" s="195"/>
      <c r="R3" s="195"/>
      <c r="S3" s="195"/>
      <c r="T3" s="195"/>
      <c r="U3" s="195"/>
      <c r="V3" s="195"/>
      <c r="W3" s="195"/>
      <c r="X3" s="226" t="s">
        <v>104</v>
      </c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</row>
    <row r="4" spans="8:86" ht="3.75" customHeight="1">
      <c r="H4" s="73"/>
      <c r="I4" s="73"/>
      <c r="J4" s="73"/>
      <c r="K4" s="73"/>
      <c r="L4" s="73"/>
      <c r="M4" s="73"/>
      <c r="N4" s="73"/>
      <c r="O4" s="73"/>
      <c r="P4" s="195"/>
      <c r="Q4" s="195"/>
      <c r="R4" s="195"/>
      <c r="S4" s="195"/>
      <c r="T4" s="195"/>
      <c r="U4" s="195"/>
      <c r="V4" s="195"/>
      <c r="W4" s="195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</row>
    <row r="5" spans="8:86" ht="3.75" customHeight="1">
      <c r="H5" s="73"/>
      <c r="I5" s="73"/>
      <c r="J5" s="73"/>
      <c r="K5" s="73"/>
      <c r="L5" s="73"/>
      <c r="M5" s="73"/>
      <c r="N5" s="73"/>
      <c r="O5" s="73"/>
      <c r="P5" s="195"/>
      <c r="Q5" s="195"/>
      <c r="R5" s="195"/>
      <c r="S5" s="195"/>
      <c r="T5" s="195"/>
      <c r="U5" s="195"/>
      <c r="V5" s="195"/>
      <c r="W5" s="195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</row>
    <row r="6" spans="8:86" ht="3.75" customHeight="1">
      <c r="H6" s="73"/>
      <c r="I6" s="73"/>
      <c r="J6" s="73"/>
      <c r="K6" s="73"/>
      <c r="L6" s="73"/>
      <c r="M6" s="73"/>
      <c r="N6" s="73"/>
      <c r="O6" s="73"/>
      <c r="P6" s="195"/>
      <c r="Q6" s="195"/>
      <c r="R6" s="195"/>
      <c r="S6" s="195"/>
      <c r="T6" s="195"/>
      <c r="U6" s="195"/>
      <c r="V6" s="195"/>
      <c r="W6" s="195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</row>
    <row r="7" spans="8:86" ht="3.75" customHeight="1">
      <c r="H7" s="73"/>
      <c r="I7" s="73"/>
      <c r="J7" s="73"/>
      <c r="K7" s="73"/>
      <c r="L7" s="73"/>
      <c r="M7" s="73"/>
      <c r="N7" s="73"/>
      <c r="O7" s="73"/>
      <c r="P7" s="73"/>
      <c r="Q7" s="75"/>
      <c r="R7" s="75"/>
      <c r="S7" s="75"/>
      <c r="T7" s="75"/>
      <c r="U7" s="75"/>
      <c r="V7" s="75"/>
      <c r="W7" s="75"/>
      <c r="X7" s="75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26:101" ht="3.75" customHeight="1"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BM8" s="73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5"/>
      <c r="CH8" s="75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7"/>
      <c r="CT8" s="77"/>
      <c r="CU8" s="77"/>
      <c r="CV8" s="77"/>
      <c r="CW8" s="77"/>
    </row>
    <row r="9" spans="22:101" ht="3.75" customHeight="1"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227" t="s">
        <v>50</v>
      </c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107"/>
      <c r="BA9" s="107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5"/>
      <c r="CH9" s="75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7"/>
      <c r="CT9" s="77"/>
      <c r="CU9" s="77"/>
      <c r="CV9" s="77"/>
      <c r="CW9" s="77"/>
    </row>
    <row r="10" spans="22:101" ht="3.75" customHeight="1"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107"/>
      <c r="BA10" s="107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5"/>
      <c r="CH10" s="75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7"/>
      <c r="CT10" s="77"/>
      <c r="CU10" s="77"/>
      <c r="CV10" s="77"/>
      <c r="CW10" s="77"/>
    </row>
    <row r="11" spans="22:101" ht="3.75" customHeight="1"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107"/>
      <c r="BA11" s="107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5"/>
      <c r="CH11" s="75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7"/>
      <c r="CT11" s="77"/>
      <c r="CU11" s="77"/>
      <c r="CV11" s="77"/>
      <c r="CW11" s="77"/>
    </row>
    <row r="12" spans="22:101" ht="3.75" customHeight="1"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107"/>
      <c r="BA12" s="107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77"/>
      <c r="CT12" s="77"/>
      <c r="CU12" s="77"/>
      <c r="CV12" s="77"/>
      <c r="CW12" s="77"/>
    </row>
    <row r="13" spans="22:101" ht="3.75" customHeight="1">
      <c r="V13" s="107"/>
      <c r="W13" s="107"/>
      <c r="X13" s="107"/>
      <c r="Y13" s="107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107"/>
      <c r="BA13" s="107"/>
      <c r="BB13" s="109"/>
      <c r="BC13" s="110"/>
      <c r="BD13" s="111"/>
      <c r="BE13" s="111"/>
      <c r="BF13" s="111"/>
      <c r="BG13" s="111"/>
      <c r="BH13" s="111"/>
      <c r="BI13" s="111"/>
      <c r="BJ13" s="111"/>
      <c r="BK13" s="111"/>
      <c r="BL13" s="107"/>
      <c r="BM13" s="107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77"/>
      <c r="CT13" s="77"/>
      <c r="CU13" s="77"/>
      <c r="CV13" s="77"/>
      <c r="CW13" s="77"/>
    </row>
    <row r="14" spans="22:101" ht="3.75" customHeight="1">
      <c r="V14" s="107"/>
      <c r="W14" s="107"/>
      <c r="X14" s="107"/>
      <c r="Y14" s="107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107"/>
      <c r="BA14" s="107"/>
      <c r="BB14" s="196" t="s">
        <v>54</v>
      </c>
      <c r="BC14" s="196"/>
      <c r="BD14" s="220" t="str">
        <f>IF(ISNUMBER(AX27),IF(AX27+AZ29&gt;AX51+AZ50,AN27,AN51),"")</f>
        <v>Andrejčík S.</v>
      </c>
      <c r="BE14" s="220"/>
      <c r="BF14" s="220"/>
      <c r="BG14" s="220"/>
      <c r="BH14" s="220"/>
      <c r="BI14" s="220"/>
      <c r="BJ14" s="220"/>
      <c r="BK14" s="220"/>
      <c r="BL14" s="220"/>
      <c r="BM14" s="220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77"/>
      <c r="CT14" s="77"/>
      <c r="CU14" s="77"/>
      <c r="CV14" s="77"/>
      <c r="CW14" s="77"/>
    </row>
    <row r="15" spans="22:101" ht="3.75" customHeight="1">
      <c r="V15" s="107"/>
      <c r="W15" s="107"/>
      <c r="X15" s="107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107"/>
      <c r="BA15" s="107"/>
      <c r="BB15" s="196"/>
      <c r="BC15" s="196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77"/>
      <c r="CT15" s="77"/>
      <c r="CU15" s="77"/>
      <c r="CV15" s="77"/>
      <c r="CW15" s="77"/>
    </row>
    <row r="16" spans="22:101" ht="3.75" customHeight="1">
      <c r="V16" s="107"/>
      <c r="W16" s="107"/>
      <c r="X16" s="107"/>
      <c r="Y16" s="107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107"/>
      <c r="BA16" s="107"/>
      <c r="BB16" s="196"/>
      <c r="BC16" s="196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77"/>
      <c r="CT16" s="77"/>
      <c r="CU16" s="77"/>
      <c r="CV16" s="77"/>
      <c r="CW16" s="77"/>
    </row>
    <row r="17" spans="22:101" ht="3.75" customHeight="1">
      <c r="V17" s="107"/>
      <c r="W17" s="107"/>
      <c r="X17" s="107"/>
      <c r="Y17" s="107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107"/>
      <c r="BA17" s="107"/>
      <c r="BB17" s="196"/>
      <c r="BC17" s="196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77"/>
      <c r="CT17" s="77"/>
      <c r="CU17" s="77"/>
      <c r="CV17" s="77"/>
      <c r="CW17" s="77"/>
    </row>
    <row r="18" spans="1:101" ht="3.75" customHeight="1">
      <c r="A18" s="81"/>
      <c r="B18" s="81"/>
      <c r="C18" s="81"/>
      <c r="D18" s="83"/>
      <c r="E18" s="191" t="s">
        <v>56</v>
      </c>
      <c r="F18" s="192"/>
      <c r="G18" s="192"/>
      <c r="H18" s="193"/>
      <c r="I18" s="200" t="s">
        <v>115</v>
      </c>
      <c r="J18" s="201"/>
      <c r="K18" s="201"/>
      <c r="L18" s="201"/>
      <c r="M18" s="201"/>
      <c r="N18" s="201"/>
      <c r="O18" s="201"/>
      <c r="P18" s="201"/>
      <c r="Q18" s="201"/>
      <c r="R18" s="202"/>
      <c r="S18" s="209">
        <v>7</v>
      </c>
      <c r="T18" s="210"/>
      <c r="U18" s="110"/>
      <c r="V18" s="113"/>
      <c r="W18" s="113"/>
      <c r="X18" s="111"/>
      <c r="Y18" s="111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107"/>
      <c r="BA18" s="107"/>
      <c r="BB18" s="112"/>
      <c r="BC18" s="110"/>
      <c r="BD18" s="109"/>
      <c r="BE18" s="109"/>
      <c r="BF18" s="109"/>
      <c r="BG18" s="109"/>
      <c r="BH18" s="109"/>
      <c r="BI18" s="109"/>
      <c r="BJ18" s="109"/>
      <c r="BK18" s="109"/>
      <c r="BL18" s="107"/>
      <c r="BM18" s="107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77"/>
      <c r="CT18" s="77"/>
      <c r="CU18" s="77"/>
      <c r="CV18" s="77"/>
      <c r="CW18" s="77"/>
    </row>
    <row r="19" spans="1:101" ht="3.75" customHeight="1">
      <c r="A19" s="81"/>
      <c r="B19" s="81"/>
      <c r="C19" s="81"/>
      <c r="D19" s="83"/>
      <c r="E19" s="194"/>
      <c r="F19" s="195"/>
      <c r="G19" s="195"/>
      <c r="H19" s="196"/>
      <c r="I19" s="203"/>
      <c r="J19" s="204"/>
      <c r="K19" s="204"/>
      <c r="L19" s="204"/>
      <c r="M19" s="204"/>
      <c r="N19" s="204"/>
      <c r="O19" s="204"/>
      <c r="P19" s="204"/>
      <c r="Q19" s="204"/>
      <c r="R19" s="205"/>
      <c r="S19" s="211"/>
      <c r="T19" s="212"/>
      <c r="U19" s="115"/>
      <c r="V19" s="113"/>
      <c r="W19" s="113"/>
      <c r="X19" s="111"/>
      <c r="Y19" s="111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107"/>
      <c r="BA19" s="107"/>
      <c r="BB19" s="196" t="s">
        <v>55</v>
      </c>
      <c r="BC19" s="196"/>
      <c r="BD19" s="220" t="str">
        <f>IF(ISNUMBER(AX27),IF(AX27+AZ29&gt;AX51+AZ50,AN51,AN27),"")</f>
        <v>Balcová M.</v>
      </c>
      <c r="BE19" s="220"/>
      <c r="BF19" s="220"/>
      <c r="BG19" s="220"/>
      <c r="BH19" s="220"/>
      <c r="BI19" s="220"/>
      <c r="BJ19" s="220"/>
      <c r="BK19" s="220"/>
      <c r="BL19" s="220"/>
      <c r="BM19" s="220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77"/>
      <c r="CT19" s="77"/>
      <c r="CU19" s="77"/>
      <c r="CV19" s="77"/>
      <c r="CW19" s="77"/>
    </row>
    <row r="20" spans="1:101" ht="3.75" customHeight="1">
      <c r="A20" s="81"/>
      <c r="B20" s="81"/>
      <c r="C20" s="81"/>
      <c r="D20" s="83"/>
      <c r="E20" s="194"/>
      <c r="F20" s="195"/>
      <c r="G20" s="195"/>
      <c r="H20" s="196"/>
      <c r="I20" s="203"/>
      <c r="J20" s="204"/>
      <c r="K20" s="204"/>
      <c r="L20" s="204"/>
      <c r="M20" s="204"/>
      <c r="N20" s="204"/>
      <c r="O20" s="204"/>
      <c r="P20" s="204"/>
      <c r="Q20" s="204"/>
      <c r="R20" s="205"/>
      <c r="S20" s="211"/>
      <c r="T20" s="212"/>
      <c r="U20" s="188"/>
      <c r="V20" s="113"/>
      <c r="W20" s="113"/>
      <c r="X20" s="112"/>
      <c r="Y20" s="111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4"/>
      <c r="AL20" s="110"/>
      <c r="AM20" s="110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110"/>
      <c r="BA20" s="107"/>
      <c r="BB20" s="196"/>
      <c r="BC20" s="196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77"/>
      <c r="CT20" s="77"/>
      <c r="CU20" s="77"/>
      <c r="CV20" s="77"/>
      <c r="CW20" s="77"/>
    </row>
    <row r="21" spans="1:101" ht="3.75" customHeight="1">
      <c r="A21" s="81"/>
      <c r="B21" s="81"/>
      <c r="C21" s="81"/>
      <c r="D21" s="83"/>
      <c r="E21" s="197"/>
      <c r="F21" s="198"/>
      <c r="G21" s="198"/>
      <c r="H21" s="199"/>
      <c r="I21" s="206"/>
      <c r="J21" s="207"/>
      <c r="K21" s="207"/>
      <c r="L21" s="207"/>
      <c r="M21" s="207"/>
      <c r="N21" s="207"/>
      <c r="O21" s="207"/>
      <c r="P21" s="207"/>
      <c r="Q21" s="207"/>
      <c r="R21" s="208"/>
      <c r="S21" s="213"/>
      <c r="T21" s="214"/>
      <c r="U21" s="189"/>
      <c r="V21" s="220"/>
      <c r="W21" s="220"/>
      <c r="X21" s="220"/>
      <c r="Y21" s="220"/>
      <c r="Z21" s="200" t="s">
        <v>115</v>
      </c>
      <c r="AA21" s="201"/>
      <c r="AB21" s="201"/>
      <c r="AC21" s="201"/>
      <c r="AD21" s="201"/>
      <c r="AE21" s="201"/>
      <c r="AF21" s="201"/>
      <c r="AG21" s="201"/>
      <c r="AH21" s="201"/>
      <c r="AI21" s="202"/>
      <c r="AJ21" s="217">
        <v>7</v>
      </c>
      <c r="AK21" s="217"/>
      <c r="AL21" s="110"/>
      <c r="AM21" s="110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110"/>
      <c r="BA21" s="107"/>
      <c r="BB21" s="196"/>
      <c r="BC21" s="196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77"/>
      <c r="CT21" s="77"/>
      <c r="CU21" s="77"/>
      <c r="CV21" s="77"/>
      <c r="CW21" s="77"/>
    </row>
    <row r="22" spans="1:101" ht="3.75" customHeight="1">
      <c r="A22" s="84"/>
      <c r="B22" s="77"/>
      <c r="C22" s="77"/>
      <c r="D22" s="77"/>
      <c r="E22" s="113"/>
      <c r="F22" s="113"/>
      <c r="G22" s="112"/>
      <c r="H22" s="111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4"/>
      <c r="U22" s="189"/>
      <c r="V22" s="220"/>
      <c r="W22" s="220"/>
      <c r="X22" s="220"/>
      <c r="Y22" s="220"/>
      <c r="Z22" s="203"/>
      <c r="AA22" s="204"/>
      <c r="AB22" s="204"/>
      <c r="AC22" s="204"/>
      <c r="AD22" s="204"/>
      <c r="AE22" s="204"/>
      <c r="AF22" s="204"/>
      <c r="AG22" s="204"/>
      <c r="AH22" s="204"/>
      <c r="AI22" s="205"/>
      <c r="AJ22" s="217"/>
      <c r="AK22" s="217"/>
      <c r="AL22" s="115"/>
      <c r="AM22" s="110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110"/>
      <c r="BA22" s="107"/>
      <c r="BB22" s="196"/>
      <c r="BC22" s="196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77"/>
      <c r="CT22" s="77"/>
      <c r="CU22" s="77"/>
      <c r="CV22" s="77"/>
      <c r="CW22" s="77"/>
    </row>
    <row r="23" spans="1:101" ht="3.75" customHeight="1">
      <c r="A23" s="84"/>
      <c r="B23" s="77"/>
      <c r="C23" s="77"/>
      <c r="D23" s="77"/>
      <c r="E23" s="113"/>
      <c r="F23" s="113"/>
      <c r="G23" s="112"/>
      <c r="H23" s="111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4"/>
      <c r="U23" s="189"/>
      <c r="V23" s="220"/>
      <c r="W23" s="220"/>
      <c r="X23" s="220"/>
      <c r="Y23" s="220"/>
      <c r="Z23" s="203"/>
      <c r="AA23" s="204"/>
      <c r="AB23" s="204"/>
      <c r="AC23" s="204"/>
      <c r="AD23" s="204"/>
      <c r="AE23" s="204"/>
      <c r="AF23" s="204"/>
      <c r="AG23" s="204"/>
      <c r="AH23" s="204"/>
      <c r="AI23" s="205"/>
      <c r="AJ23" s="217"/>
      <c r="AK23" s="217"/>
      <c r="AL23" s="188"/>
      <c r="AM23" s="110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110"/>
      <c r="BA23" s="107"/>
      <c r="BB23" s="107"/>
      <c r="BC23" s="110"/>
      <c r="BD23" s="109"/>
      <c r="BE23" s="109"/>
      <c r="BF23" s="109"/>
      <c r="BG23" s="109"/>
      <c r="BH23" s="109"/>
      <c r="BI23" s="109"/>
      <c r="BJ23" s="109"/>
      <c r="BK23" s="109"/>
      <c r="BL23" s="107"/>
      <c r="BM23" s="107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77"/>
      <c r="CT23" s="77"/>
      <c r="CU23" s="77"/>
      <c r="CV23" s="77"/>
      <c r="CW23" s="77"/>
    </row>
    <row r="24" spans="1:101" ht="3.75" customHeight="1">
      <c r="A24" s="81"/>
      <c r="B24" s="81"/>
      <c r="C24" s="81"/>
      <c r="D24" s="83"/>
      <c r="E24" s="191" t="s">
        <v>58</v>
      </c>
      <c r="F24" s="192"/>
      <c r="G24" s="192"/>
      <c r="H24" s="193"/>
      <c r="I24" s="200" t="s">
        <v>116</v>
      </c>
      <c r="J24" s="201"/>
      <c r="K24" s="201"/>
      <c r="L24" s="201"/>
      <c r="M24" s="201"/>
      <c r="N24" s="201"/>
      <c r="O24" s="201"/>
      <c r="P24" s="201"/>
      <c r="Q24" s="201"/>
      <c r="R24" s="202"/>
      <c r="S24" s="209">
        <v>2</v>
      </c>
      <c r="T24" s="210"/>
      <c r="U24" s="189"/>
      <c r="V24" s="220"/>
      <c r="W24" s="220"/>
      <c r="X24" s="220"/>
      <c r="Y24" s="220"/>
      <c r="Z24" s="206"/>
      <c r="AA24" s="207"/>
      <c r="AB24" s="207"/>
      <c r="AC24" s="207"/>
      <c r="AD24" s="207"/>
      <c r="AE24" s="207"/>
      <c r="AF24" s="207"/>
      <c r="AG24" s="207"/>
      <c r="AH24" s="207"/>
      <c r="AI24" s="208"/>
      <c r="AJ24" s="217"/>
      <c r="AK24" s="217"/>
      <c r="AL24" s="188"/>
      <c r="AM24" s="110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110"/>
      <c r="BA24" s="107"/>
      <c r="BB24" s="196" t="s">
        <v>57</v>
      </c>
      <c r="BC24" s="196"/>
      <c r="BD24" s="216" t="s">
        <v>121</v>
      </c>
      <c r="BE24" s="216"/>
      <c r="BF24" s="216"/>
      <c r="BG24" s="216"/>
      <c r="BH24" s="216"/>
      <c r="BI24" s="216"/>
      <c r="BJ24" s="216"/>
      <c r="BK24" s="216"/>
      <c r="BL24" s="216"/>
      <c r="BM24" s="216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77"/>
      <c r="CT24" s="77"/>
      <c r="CU24" s="77"/>
      <c r="CV24" s="77"/>
      <c r="CW24" s="77"/>
    </row>
    <row r="25" spans="1:101" ht="3.75" customHeight="1">
      <c r="A25" s="81"/>
      <c r="B25" s="81"/>
      <c r="C25" s="81"/>
      <c r="D25" s="83"/>
      <c r="E25" s="194"/>
      <c r="F25" s="195"/>
      <c r="G25" s="195"/>
      <c r="H25" s="196"/>
      <c r="I25" s="203"/>
      <c r="J25" s="204"/>
      <c r="K25" s="204"/>
      <c r="L25" s="204"/>
      <c r="M25" s="204"/>
      <c r="N25" s="204"/>
      <c r="O25" s="204"/>
      <c r="P25" s="204"/>
      <c r="Q25" s="204"/>
      <c r="R25" s="205"/>
      <c r="S25" s="211"/>
      <c r="T25" s="212"/>
      <c r="U25" s="190"/>
      <c r="V25" s="113"/>
      <c r="W25" s="113"/>
      <c r="X25" s="112"/>
      <c r="Y25" s="111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4"/>
      <c r="AL25" s="188"/>
      <c r="AM25" s="110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10"/>
      <c r="BA25" s="107"/>
      <c r="BB25" s="196"/>
      <c r="BC25" s="19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77"/>
      <c r="CT25" s="77"/>
      <c r="CU25" s="77"/>
      <c r="CV25" s="77"/>
      <c r="CW25" s="77"/>
    </row>
    <row r="26" spans="1:101" ht="3.75" customHeight="1">
      <c r="A26" s="81"/>
      <c r="B26" s="81"/>
      <c r="C26" s="81"/>
      <c r="D26" s="83"/>
      <c r="E26" s="194"/>
      <c r="F26" s="195"/>
      <c r="G26" s="195"/>
      <c r="H26" s="196"/>
      <c r="I26" s="203"/>
      <c r="J26" s="204"/>
      <c r="K26" s="204"/>
      <c r="L26" s="204"/>
      <c r="M26" s="204"/>
      <c r="N26" s="204"/>
      <c r="O26" s="204"/>
      <c r="P26" s="204"/>
      <c r="Q26" s="204"/>
      <c r="R26" s="205"/>
      <c r="S26" s="211"/>
      <c r="T26" s="212"/>
      <c r="U26" s="135"/>
      <c r="V26" s="113"/>
      <c r="W26" s="113"/>
      <c r="X26" s="111"/>
      <c r="Y26" s="111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4"/>
      <c r="AL26" s="137"/>
      <c r="AM26" s="110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10"/>
      <c r="BA26" s="107"/>
      <c r="BB26" s="196"/>
      <c r="BC26" s="19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77"/>
      <c r="CT26" s="77"/>
      <c r="CU26" s="77"/>
      <c r="CV26" s="77"/>
      <c r="CW26" s="77"/>
    </row>
    <row r="27" spans="1:101" ht="3.75" customHeight="1">
      <c r="A27" s="81"/>
      <c r="B27" s="81"/>
      <c r="C27" s="81"/>
      <c r="D27" s="83"/>
      <c r="E27" s="197"/>
      <c r="F27" s="198"/>
      <c r="G27" s="198"/>
      <c r="H27" s="199"/>
      <c r="I27" s="206"/>
      <c r="J27" s="207"/>
      <c r="K27" s="207"/>
      <c r="L27" s="207"/>
      <c r="M27" s="207"/>
      <c r="N27" s="207"/>
      <c r="O27" s="207"/>
      <c r="P27" s="207"/>
      <c r="Q27" s="207"/>
      <c r="R27" s="208"/>
      <c r="S27" s="213"/>
      <c r="T27" s="214"/>
      <c r="U27" s="136"/>
      <c r="V27" s="113"/>
      <c r="W27" s="113"/>
      <c r="X27" s="111"/>
      <c r="Y27" s="111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4"/>
      <c r="AL27" s="137"/>
      <c r="AM27" s="110"/>
      <c r="AN27" s="200" t="s">
        <v>115</v>
      </c>
      <c r="AO27" s="201"/>
      <c r="AP27" s="201"/>
      <c r="AQ27" s="201"/>
      <c r="AR27" s="201"/>
      <c r="AS27" s="201"/>
      <c r="AT27" s="201"/>
      <c r="AU27" s="201"/>
      <c r="AV27" s="201"/>
      <c r="AW27" s="202"/>
      <c r="AX27" s="223">
        <v>8</v>
      </c>
      <c r="AY27" s="223"/>
      <c r="AZ27" s="110"/>
      <c r="BA27" s="107"/>
      <c r="BB27" s="196"/>
      <c r="BC27" s="19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77"/>
      <c r="CT27" s="77"/>
      <c r="CU27" s="77"/>
      <c r="CV27" s="77"/>
      <c r="CW27" s="77"/>
    </row>
    <row r="28" spans="1:101" ht="3.75" customHeight="1">
      <c r="A28" s="84"/>
      <c r="B28" s="77"/>
      <c r="C28" s="77"/>
      <c r="D28" s="77"/>
      <c r="E28" s="111"/>
      <c r="F28" s="117"/>
      <c r="G28" s="111"/>
      <c r="H28" s="111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4"/>
      <c r="U28" s="136"/>
      <c r="V28" s="111"/>
      <c r="W28" s="117"/>
      <c r="X28" s="111"/>
      <c r="Y28" s="111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4"/>
      <c r="AL28" s="137"/>
      <c r="AM28" s="118"/>
      <c r="AN28" s="203"/>
      <c r="AO28" s="204"/>
      <c r="AP28" s="204"/>
      <c r="AQ28" s="204"/>
      <c r="AR28" s="204"/>
      <c r="AS28" s="204"/>
      <c r="AT28" s="204"/>
      <c r="AU28" s="204"/>
      <c r="AV28" s="204"/>
      <c r="AW28" s="205"/>
      <c r="AX28" s="223"/>
      <c r="AY28" s="223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73"/>
      <c r="BO28" s="82"/>
      <c r="BP28" s="82"/>
      <c r="BQ28" s="82"/>
      <c r="BR28" s="82"/>
      <c r="BS28" s="82"/>
      <c r="BT28" s="82"/>
      <c r="BU28" s="82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77"/>
      <c r="CT28" s="77"/>
      <c r="CU28" s="77"/>
      <c r="CV28" s="77"/>
      <c r="CW28" s="77"/>
    </row>
    <row r="29" spans="1:101" ht="3.75" customHeight="1">
      <c r="A29" s="84"/>
      <c r="B29" s="77"/>
      <c r="C29" s="77"/>
      <c r="D29" s="77"/>
      <c r="E29" s="113"/>
      <c r="F29" s="113"/>
      <c r="G29" s="111"/>
      <c r="H29" s="111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4"/>
      <c r="U29" s="136"/>
      <c r="V29" s="111"/>
      <c r="W29" s="117"/>
      <c r="X29" s="111"/>
      <c r="Y29" s="111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4"/>
      <c r="AL29" s="137"/>
      <c r="AM29" s="110"/>
      <c r="AN29" s="203"/>
      <c r="AO29" s="204"/>
      <c r="AP29" s="204"/>
      <c r="AQ29" s="204"/>
      <c r="AR29" s="204"/>
      <c r="AS29" s="204"/>
      <c r="AT29" s="204"/>
      <c r="AU29" s="204"/>
      <c r="AV29" s="204"/>
      <c r="AW29" s="205"/>
      <c r="AX29" s="223"/>
      <c r="AY29" s="223"/>
      <c r="AZ29" s="188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  <c r="BM29" s="112"/>
      <c r="BN29" s="81"/>
      <c r="BO29" s="81"/>
      <c r="BP29" s="81"/>
      <c r="BQ29" s="81"/>
      <c r="BR29" s="81"/>
      <c r="BS29" s="81"/>
      <c r="BT29" s="81"/>
      <c r="BU29" s="81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77"/>
      <c r="CT29" s="77"/>
      <c r="CU29" s="77"/>
      <c r="CV29" s="77"/>
      <c r="CW29" s="77"/>
    </row>
    <row r="30" spans="1:101" ht="3.75" customHeight="1">
      <c r="A30" s="81"/>
      <c r="B30" s="81"/>
      <c r="C30" s="81"/>
      <c r="D30" s="83"/>
      <c r="E30" s="191" t="s">
        <v>59</v>
      </c>
      <c r="F30" s="192"/>
      <c r="G30" s="192"/>
      <c r="H30" s="193"/>
      <c r="I30" s="200" t="s">
        <v>117</v>
      </c>
      <c r="J30" s="201"/>
      <c r="K30" s="201"/>
      <c r="L30" s="201"/>
      <c r="M30" s="201"/>
      <c r="N30" s="201"/>
      <c r="O30" s="201"/>
      <c r="P30" s="201"/>
      <c r="Q30" s="201"/>
      <c r="R30" s="202"/>
      <c r="S30" s="209">
        <v>0</v>
      </c>
      <c r="T30" s="210"/>
      <c r="U30" s="136"/>
      <c r="V30" s="113"/>
      <c r="W30" s="113"/>
      <c r="X30" s="111"/>
      <c r="Y30" s="111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4"/>
      <c r="AL30" s="137"/>
      <c r="AM30" s="110"/>
      <c r="AN30" s="206"/>
      <c r="AO30" s="207"/>
      <c r="AP30" s="207"/>
      <c r="AQ30" s="207"/>
      <c r="AR30" s="207"/>
      <c r="AS30" s="207"/>
      <c r="AT30" s="207"/>
      <c r="AU30" s="207"/>
      <c r="AV30" s="207"/>
      <c r="AW30" s="208"/>
      <c r="AX30" s="223"/>
      <c r="AY30" s="223"/>
      <c r="AZ30" s="188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  <c r="BM30" s="112"/>
      <c r="BN30" s="81"/>
      <c r="BO30" s="81"/>
      <c r="BP30" s="81"/>
      <c r="BQ30" s="81"/>
      <c r="BR30" s="81"/>
      <c r="BS30" s="81"/>
      <c r="BT30" s="81"/>
      <c r="BU30" s="81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77"/>
      <c r="CT30" s="77"/>
      <c r="CU30" s="77"/>
      <c r="CV30" s="77"/>
      <c r="CW30" s="77"/>
    </row>
    <row r="31" spans="1:101" ht="3.75" customHeight="1">
      <c r="A31" s="81"/>
      <c r="B31" s="81"/>
      <c r="C31" s="81"/>
      <c r="D31" s="83"/>
      <c r="E31" s="194"/>
      <c r="F31" s="195"/>
      <c r="G31" s="195"/>
      <c r="H31" s="196"/>
      <c r="I31" s="203"/>
      <c r="J31" s="204"/>
      <c r="K31" s="204"/>
      <c r="L31" s="204"/>
      <c r="M31" s="204"/>
      <c r="N31" s="204"/>
      <c r="O31" s="204"/>
      <c r="P31" s="204"/>
      <c r="Q31" s="204"/>
      <c r="R31" s="205"/>
      <c r="S31" s="211"/>
      <c r="T31" s="212"/>
      <c r="U31" s="136"/>
      <c r="V31" s="113"/>
      <c r="W31" s="113"/>
      <c r="X31" s="111"/>
      <c r="Y31" s="111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4"/>
      <c r="AL31" s="137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9"/>
      <c r="AY31" s="120"/>
      <c r="AZ31" s="188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BM31" s="112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79"/>
      <c r="CF31" s="79"/>
      <c r="CG31" s="75"/>
      <c r="CH31" s="75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77"/>
      <c r="CT31" s="77"/>
      <c r="CU31" s="77"/>
      <c r="CV31" s="77"/>
      <c r="CW31" s="77"/>
    </row>
    <row r="32" spans="1:101" ht="3.75" customHeight="1">
      <c r="A32" s="81"/>
      <c r="B32" s="81"/>
      <c r="C32" s="81"/>
      <c r="D32" s="83"/>
      <c r="E32" s="194"/>
      <c r="F32" s="195"/>
      <c r="G32" s="195"/>
      <c r="H32" s="196"/>
      <c r="I32" s="203"/>
      <c r="J32" s="204"/>
      <c r="K32" s="204"/>
      <c r="L32" s="204"/>
      <c r="M32" s="204"/>
      <c r="N32" s="204"/>
      <c r="O32" s="204"/>
      <c r="P32" s="204"/>
      <c r="Q32" s="204"/>
      <c r="R32" s="205"/>
      <c r="S32" s="211"/>
      <c r="T32" s="212"/>
      <c r="U32" s="188"/>
      <c r="V32" s="113"/>
      <c r="W32" s="113"/>
      <c r="X32" s="112"/>
      <c r="Y32" s="111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4"/>
      <c r="AL32" s="19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9"/>
      <c r="AY32" s="120"/>
      <c r="AZ32" s="137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BM32" s="11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79"/>
      <c r="CF32" s="79"/>
      <c r="CG32" s="75"/>
      <c r="CH32" s="75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77"/>
      <c r="CT32" s="77"/>
      <c r="CU32" s="77"/>
      <c r="CV32" s="77"/>
      <c r="CW32" s="77"/>
    </row>
    <row r="33" spans="1:101" ht="3.75" customHeight="1">
      <c r="A33" s="81"/>
      <c r="B33" s="81"/>
      <c r="C33" s="81"/>
      <c r="D33" s="83"/>
      <c r="E33" s="197"/>
      <c r="F33" s="198"/>
      <c r="G33" s="198"/>
      <c r="H33" s="199"/>
      <c r="I33" s="206"/>
      <c r="J33" s="207"/>
      <c r="K33" s="207"/>
      <c r="L33" s="207"/>
      <c r="M33" s="207"/>
      <c r="N33" s="207"/>
      <c r="O33" s="207"/>
      <c r="P33" s="207"/>
      <c r="Q33" s="207"/>
      <c r="R33" s="208"/>
      <c r="S33" s="213"/>
      <c r="T33" s="214"/>
      <c r="U33" s="189"/>
      <c r="V33" s="220"/>
      <c r="W33" s="220"/>
      <c r="X33" s="220"/>
      <c r="Y33" s="220"/>
      <c r="Z33" s="200" t="s">
        <v>118</v>
      </c>
      <c r="AA33" s="201"/>
      <c r="AB33" s="201"/>
      <c r="AC33" s="201"/>
      <c r="AD33" s="201"/>
      <c r="AE33" s="201"/>
      <c r="AF33" s="201"/>
      <c r="AG33" s="201"/>
      <c r="AH33" s="201"/>
      <c r="AI33" s="202"/>
      <c r="AJ33" s="225">
        <v>3</v>
      </c>
      <c r="AK33" s="225"/>
      <c r="AL33" s="190"/>
      <c r="AM33" s="110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21"/>
      <c r="AY33" s="121"/>
      <c r="AZ33" s="137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75"/>
      <c r="BO33" s="82"/>
      <c r="BP33" s="82"/>
      <c r="BQ33" s="82"/>
      <c r="BR33" s="82"/>
      <c r="BS33" s="82"/>
      <c r="BT33" s="82"/>
      <c r="BU33" s="82"/>
      <c r="BV33" s="81"/>
      <c r="BW33" s="81"/>
      <c r="BX33" s="81"/>
      <c r="BY33" s="81"/>
      <c r="BZ33" s="81"/>
      <c r="CA33" s="81"/>
      <c r="CB33" s="81"/>
      <c r="CC33" s="81"/>
      <c r="CD33" s="81"/>
      <c r="CE33" s="79"/>
      <c r="CF33" s="79"/>
      <c r="CG33" s="81"/>
      <c r="CH33" s="75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77"/>
      <c r="CT33" s="77"/>
      <c r="CU33" s="77"/>
      <c r="CV33" s="77"/>
      <c r="CW33" s="77"/>
    </row>
    <row r="34" spans="1:101" ht="3.75" customHeight="1">
      <c r="A34" s="84"/>
      <c r="B34" s="77"/>
      <c r="C34" s="77"/>
      <c r="D34" s="77"/>
      <c r="E34" s="113"/>
      <c r="F34" s="113"/>
      <c r="G34" s="112"/>
      <c r="H34" s="111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4"/>
      <c r="U34" s="189"/>
      <c r="V34" s="220"/>
      <c r="W34" s="220"/>
      <c r="X34" s="220"/>
      <c r="Y34" s="220"/>
      <c r="Z34" s="203"/>
      <c r="AA34" s="204"/>
      <c r="AB34" s="204"/>
      <c r="AC34" s="204"/>
      <c r="AD34" s="204"/>
      <c r="AE34" s="204"/>
      <c r="AF34" s="204"/>
      <c r="AG34" s="204"/>
      <c r="AH34" s="204"/>
      <c r="AI34" s="205"/>
      <c r="AJ34" s="225"/>
      <c r="AK34" s="225"/>
      <c r="AL34" s="190"/>
      <c r="AM34" s="110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21"/>
      <c r="AY34" s="121"/>
      <c r="AZ34" s="137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75"/>
      <c r="BO34" s="82"/>
      <c r="BP34" s="82"/>
      <c r="BQ34" s="82"/>
      <c r="BR34" s="82"/>
      <c r="BS34" s="82"/>
      <c r="BT34" s="82"/>
      <c r="BU34" s="82"/>
      <c r="BV34" s="81"/>
      <c r="BW34" s="81"/>
      <c r="BX34" s="81"/>
      <c r="BY34" s="81"/>
      <c r="BZ34" s="81"/>
      <c r="CA34" s="81"/>
      <c r="CB34" s="81"/>
      <c r="CC34" s="81"/>
      <c r="CD34" s="81"/>
      <c r="CE34" s="79"/>
      <c r="CF34" s="79"/>
      <c r="CG34" s="81"/>
      <c r="CH34" s="75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77"/>
      <c r="CT34" s="77"/>
      <c r="CU34" s="77"/>
      <c r="CV34" s="77"/>
      <c r="CW34" s="77"/>
    </row>
    <row r="35" spans="1:101" ht="3.75" customHeight="1">
      <c r="A35" s="84"/>
      <c r="B35" s="77"/>
      <c r="C35" s="77"/>
      <c r="D35" s="77"/>
      <c r="E35" s="113"/>
      <c r="F35" s="113"/>
      <c r="G35" s="112"/>
      <c r="H35" s="111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4"/>
      <c r="U35" s="189"/>
      <c r="V35" s="220"/>
      <c r="W35" s="220"/>
      <c r="X35" s="220"/>
      <c r="Y35" s="220"/>
      <c r="Z35" s="203"/>
      <c r="AA35" s="204"/>
      <c r="AB35" s="204"/>
      <c r="AC35" s="204"/>
      <c r="AD35" s="204"/>
      <c r="AE35" s="204"/>
      <c r="AF35" s="204"/>
      <c r="AG35" s="204"/>
      <c r="AH35" s="204"/>
      <c r="AI35" s="205"/>
      <c r="AJ35" s="225"/>
      <c r="AK35" s="225"/>
      <c r="AL35" s="135"/>
      <c r="AM35" s="123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21"/>
      <c r="AY35" s="121"/>
      <c r="AZ35" s="141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75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0"/>
      <c r="CG35" s="81"/>
      <c r="CH35" s="75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77"/>
      <c r="CT35" s="77"/>
      <c r="CU35" s="77"/>
      <c r="CV35" s="77"/>
      <c r="CW35" s="77"/>
    </row>
    <row r="36" spans="1:101" ht="3.75" customHeight="1">
      <c r="A36" s="81"/>
      <c r="B36" s="81"/>
      <c r="C36" s="81"/>
      <c r="D36" s="83"/>
      <c r="E36" s="191" t="s">
        <v>60</v>
      </c>
      <c r="F36" s="192"/>
      <c r="G36" s="192"/>
      <c r="H36" s="193"/>
      <c r="I36" s="200" t="s">
        <v>118</v>
      </c>
      <c r="J36" s="201"/>
      <c r="K36" s="201"/>
      <c r="L36" s="201"/>
      <c r="M36" s="201"/>
      <c r="N36" s="201"/>
      <c r="O36" s="201"/>
      <c r="P36" s="201"/>
      <c r="Q36" s="201"/>
      <c r="R36" s="202"/>
      <c r="S36" s="209">
        <v>6</v>
      </c>
      <c r="T36" s="210"/>
      <c r="U36" s="189"/>
      <c r="V36" s="220"/>
      <c r="W36" s="220"/>
      <c r="X36" s="220"/>
      <c r="Y36" s="220"/>
      <c r="Z36" s="206"/>
      <c r="AA36" s="207"/>
      <c r="AB36" s="207"/>
      <c r="AC36" s="207"/>
      <c r="AD36" s="207"/>
      <c r="AE36" s="207"/>
      <c r="AF36" s="207"/>
      <c r="AG36" s="207"/>
      <c r="AH36" s="207"/>
      <c r="AI36" s="208"/>
      <c r="AJ36" s="225"/>
      <c r="AK36" s="225"/>
      <c r="AL36" s="136"/>
      <c r="AM36" s="123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21"/>
      <c r="AY36" s="121"/>
      <c r="AZ36" s="141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75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0"/>
      <c r="CG36" s="75"/>
      <c r="CH36" s="75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77"/>
      <c r="CT36" s="77"/>
      <c r="CU36" s="77"/>
      <c r="CV36" s="77"/>
      <c r="CW36" s="77"/>
    </row>
    <row r="37" spans="1:101" ht="3.75" customHeight="1">
      <c r="A37" s="81"/>
      <c r="B37" s="81"/>
      <c r="C37" s="81"/>
      <c r="D37" s="83"/>
      <c r="E37" s="194"/>
      <c r="F37" s="195"/>
      <c r="G37" s="195"/>
      <c r="H37" s="196"/>
      <c r="I37" s="203"/>
      <c r="J37" s="204"/>
      <c r="K37" s="204"/>
      <c r="L37" s="204"/>
      <c r="M37" s="204"/>
      <c r="N37" s="204"/>
      <c r="O37" s="204"/>
      <c r="P37" s="204"/>
      <c r="Q37" s="204"/>
      <c r="R37" s="205"/>
      <c r="S37" s="211"/>
      <c r="T37" s="212"/>
      <c r="U37" s="190"/>
      <c r="V37" s="113"/>
      <c r="W37" s="113"/>
      <c r="X37" s="112"/>
      <c r="Y37" s="111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4"/>
      <c r="AL37" s="136"/>
      <c r="AM37" s="123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21"/>
      <c r="AY37" s="121"/>
      <c r="AZ37" s="141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75"/>
      <c r="BO37" s="82"/>
      <c r="BP37" s="82"/>
      <c r="BQ37" s="82"/>
      <c r="BR37" s="82"/>
      <c r="BS37" s="82"/>
      <c r="CF37" s="80"/>
      <c r="CG37" s="75"/>
      <c r="CH37" s="75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77"/>
      <c r="CT37" s="77"/>
      <c r="CU37" s="77"/>
      <c r="CV37" s="77"/>
      <c r="CW37" s="77"/>
    </row>
    <row r="38" spans="1:101" ht="3.75" customHeight="1">
      <c r="A38" s="81"/>
      <c r="B38" s="81"/>
      <c r="C38" s="81"/>
      <c r="D38" s="83"/>
      <c r="E38" s="194"/>
      <c r="F38" s="195"/>
      <c r="G38" s="195"/>
      <c r="H38" s="196"/>
      <c r="I38" s="203"/>
      <c r="J38" s="204"/>
      <c r="K38" s="204"/>
      <c r="L38" s="204"/>
      <c r="M38" s="204"/>
      <c r="N38" s="204"/>
      <c r="O38" s="204"/>
      <c r="P38" s="204"/>
      <c r="Q38" s="204"/>
      <c r="R38" s="205"/>
      <c r="S38" s="211"/>
      <c r="T38" s="212"/>
      <c r="U38" s="119"/>
      <c r="V38" s="113"/>
      <c r="W38" s="113"/>
      <c r="X38" s="111"/>
      <c r="Y38" s="111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4"/>
      <c r="AL38" s="136"/>
      <c r="AM38" s="123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21"/>
      <c r="AY38" s="121"/>
      <c r="AZ38" s="141"/>
      <c r="BA38" s="110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75"/>
      <c r="BO38" s="82"/>
      <c r="BP38" s="82"/>
      <c r="BQ38" s="82"/>
      <c r="BR38" s="82"/>
      <c r="BS38" s="82"/>
      <c r="CF38" s="80"/>
      <c r="CG38" s="75"/>
      <c r="CH38" s="75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77"/>
      <c r="CT38" s="77"/>
      <c r="CU38" s="77"/>
      <c r="CV38" s="77"/>
      <c r="CW38" s="77"/>
    </row>
    <row r="39" spans="1:101" ht="3.75" customHeight="1">
      <c r="A39" s="81"/>
      <c r="B39" s="81"/>
      <c r="C39" s="81"/>
      <c r="D39" s="83"/>
      <c r="E39" s="197"/>
      <c r="F39" s="198"/>
      <c r="G39" s="198"/>
      <c r="H39" s="199"/>
      <c r="I39" s="206"/>
      <c r="J39" s="207"/>
      <c r="K39" s="207"/>
      <c r="L39" s="207"/>
      <c r="M39" s="207"/>
      <c r="N39" s="207"/>
      <c r="O39" s="207"/>
      <c r="P39" s="207"/>
      <c r="Q39" s="207"/>
      <c r="R39" s="208"/>
      <c r="S39" s="213"/>
      <c r="T39" s="214"/>
      <c r="U39" s="119"/>
      <c r="V39" s="113"/>
      <c r="W39" s="113"/>
      <c r="X39" s="111"/>
      <c r="Y39" s="111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4"/>
      <c r="AL39" s="136"/>
      <c r="AM39" s="123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21"/>
      <c r="AY39" s="121"/>
      <c r="AZ39" s="141"/>
      <c r="BA39" s="110"/>
      <c r="BB39" s="217" t="str">
        <f>IF(ISNUMBER(AX27),IF(AX27+AZ29&gt;AX51+AZ50,AN27,AN51),"")</f>
        <v>Andrejčík S.</v>
      </c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75"/>
      <c r="BO39" s="82"/>
      <c r="BP39" s="82"/>
      <c r="BQ39" s="82"/>
      <c r="BR39" s="82"/>
      <c r="BS39" s="82"/>
      <c r="CF39" s="80"/>
      <c r="CG39" s="75"/>
      <c r="CH39" s="75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77"/>
      <c r="CT39" s="77"/>
      <c r="CU39" s="77"/>
      <c r="CV39" s="77"/>
      <c r="CW39" s="77"/>
    </row>
    <row r="40" spans="1:101" ht="3.75" customHeight="1">
      <c r="A40" s="84"/>
      <c r="B40" s="77"/>
      <c r="C40" s="77"/>
      <c r="D40" s="77"/>
      <c r="E40" s="113"/>
      <c r="F40" s="113"/>
      <c r="G40" s="111"/>
      <c r="H40" s="111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4"/>
      <c r="U40" s="140"/>
      <c r="V40" s="111"/>
      <c r="W40" s="117"/>
      <c r="X40" s="111"/>
      <c r="Y40" s="111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4"/>
      <c r="AL40" s="136"/>
      <c r="AM40" s="123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21"/>
      <c r="AY40" s="121"/>
      <c r="AZ40" s="141"/>
      <c r="BA40" s="110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75"/>
      <c r="BO40" s="82"/>
      <c r="BP40" s="82"/>
      <c r="BQ40" s="82"/>
      <c r="BR40" s="82"/>
      <c r="BS40" s="82"/>
      <c r="CF40" s="80"/>
      <c r="CG40" s="75"/>
      <c r="CH40" s="75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77"/>
      <c r="CT40" s="77"/>
      <c r="CU40" s="77"/>
      <c r="CV40" s="77"/>
      <c r="CW40" s="77"/>
    </row>
    <row r="41" spans="1:101" ht="3.75" customHeight="1">
      <c r="A41" s="84"/>
      <c r="B41" s="77"/>
      <c r="C41" s="77"/>
      <c r="D41" s="77"/>
      <c r="U41" s="138"/>
      <c r="V41" s="111"/>
      <c r="W41" s="117"/>
      <c r="X41" s="111"/>
      <c r="Y41" s="111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4"/>
      <c r="AL41" s="136"/>
      <c r="AM41" s="123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21"/>
      <c r="AY41" s="121"/>
      <c r="AZ41" s="141"/>
      <c r="BA41" s="124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75"/>
      <c r="BO41" s="82"/>
      <c r="BP41" s="82"/>
      <c r="BQ41" s="82"/>
      <c r="BR41" s="82"/>
      <c r="BS41" s="82"/>
      <c r="CF41" s="80"/>
      <c r="CG41" s="75"/>
      <c r="CH41" s="75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77"/>
      <c r="CT41" s="77"/>
      <c r="CU41" s="77"/>
      <c r="CV41" s="77"/>
      <c r="CW41" s="77"/>
    </row>
    <row r="42" spans="1:101" ht="3.75" customHeight="1">
      <c r="A42" s="81"/>
      <c r="B42" s="81"/>
      <c r="C42" s="81"/>
      <c r="D42" s="83"/>
      <c r="E42" s="191" t="s">
        <v>105</v>
      </c>
      <c r="F42" s="192"/>
      <c r="G42" s="192"/>
      <c r="H42" s="193"/>
      <c r="I42" s="200" t="s">
        <v>119</v>
      </c>
      <c r="J42" s="201"/>
      <c r="K42" s="201"/>
      <c r="L42" s="201"/>
      <c r="M42" s="201"/>
      <c r="N42" s="201"/>
      <c r="O42" s="201"/>
      <c r="P42" s="201"/>
      <c r="Q42" s="201"/>
      <c r="R42" s="202"/>
      <c r="S42" s="209">
        <v>9</v>
      </c>
      <c r="T42" s="210"/>
      <c r="U42" s="119"/>
      <c r="V42" s="113"/>
      <c r="W42" s="113"/>
      <c r="X42" s="111"/>
      <c r="Y42" s="111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4"/>
      <c r="AL42" s="136"/>
      <c r="AM42" s="123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21"/>
      <c r="AY42" s="121"/>
      <c r="AZ42" s="141"/>
      <c r="BA42" s="111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75"/>
      <c r="BO42" s="82"/>
      <c r="BP42" s="82"/>
      <c r="BQ42" s="82"/>
      <c r="BR42" s="82"/>
      <c r="BS42" s="82"/>
      <c r="CF42" s="80"/>
      <c r="CG42" s="75"/>
      <c r="CH42" s="75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77"/>
      <c r="CT42" s="77"/>
      <c r="CU42" s="77"/>
      <c r="CV42" s="77"/>
      <c r="CW42" s="77"/>
    </row>
    <row r="43" spans="1:101" ht="3.75" customHeight="1">
      <c r="A43" s="81"/>
      <c r="B43" s="81"/>
      <c r="C43" s="81"/>
      <c r="D43" s="83"/>
      <c r="E43" s="194"/>
      <c r="F43" s="195"/>
      <c r="G43" s="195"/>
      <c r="H43" s="196"/>
      <c r="I43" s="203"/>
      <c r="J43" s="204"/>
      <c r="K43" s="204"/>
      <c r="L43" s="204"/>
      <c r="M43" s="204"/>
      <c r="N43" s="204"/>
      <c r="O43" s="204"/>
      <c r="P43" s="204"/>
      <c r="Q43" s="204"/>
      <c r="R43" s="205"/>
      <c r="S43" s="211"/>
      <c r="T43" s="212"/>
      <c r="U43" s="139"/>
      <c r="V43" s="113"/>
      <c r="W43" s="113"/>
      <c r="X43" s="111"/>
      <c r="Y43" s="111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4"/>
      <c r="AL43" s="136"/>
      <c r="AM43" s="123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21"/>
      <c r="AY43" s="121"/>
      <c r="AZ43" s="141"/>
      <c r="BA43" s="111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11"/>
      <c r="BN43" s="75"/>
      <c r="BO43" s="82"/>
      <c r="BP43" s="82"/>
      <c r="BQ43" s="82"/>
      <c r="BR43" s="82"/>
      <c r="BS43" s="82"/>
      <c r="CF43" s="80"/>
      <c r="CG43" s="75"/>
      <c r="CH43" s="75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77"/>
      <c r="CT43" s="77"/>
      <c r="CU43" s="77"/>
      <c r="CV43" s="77"/>
      <c r="CW43" s="77"/>
    </row>
    <row r="44" spans="1:101" ht="3.75" customHeight="1">
      <c r="A44" s="81"/>
      <c r="B44" s="81"/>
      <c r="C44" s="81"/>
      <c r="D44" s="83"/>
      <c r="E44" s="194"/>
      <c r="F44" s="195"/>
      <c r="G44" s="195"/>
      <c r="H44" s="196"/>
      <c r="I44" s="203"/>
      <c r="J44" s="204"/>
      <c r="K44" s="204"/>
      <c r="L44" s="204"/>
      <c r="M44" s="204"/>
      <c r="N44" s="204"/>
      <c r="O44" s="204"/>
      <c r="P44" s="204"/>
      <c r="Q44" s="204"/>
      <c r="R44" s="205"/>
      <c r="S44" s="211"/>
      <c r="T44" s="212"/>
      <c r="U44" s="188"/>
      <c r="V44" s="113"/>
      <c r="W44" s="113"/>
      <c r="X44" s="112"/>
      <c r="Y44" s="111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4"/>
      <c r="AL44" s="136"/>
      <c r="AM44" s="123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21"/>
      <c r="AY44" s="121"/>
      <c r="AZ44" s="141"/>
      <c r="BA44" s="111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7"/>
      <c r="CF44" s="80"/>
      <c r="CG44" s="75"/>
      <c r="CH44" s="75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77"/>
      <c r="CT44" s="77"/>
      <c r="CU44" s="77"/>
      <c r="CV44" s="77"/>
      <c r="CW44" s="77"/>
    </row>
    <row r="45" spans="1:101" ht="3.75" customHeight="1">
      <c r="A45" s="81"/>
      <c r="B45" s="81"/>
      <c r="C45" s="81"/>
      <c r="D45" s="83"/>
      <c r="E45" s="197"/>
      <c r="F45" s="198"/>
      <c r="G45" s="198"/>
      <c r="H45" s="199"/>
      <c r="I45" s="206"/>
      <c r="J45" s="207"/>
      <c r="K45" s="207"/>
      <c r="L45" s="207"/>
      <c r="M45" s="207"/>
      <c r="N45" s="207"/>
      <c r="O45" s="207"/>
      <c r="P45" s="207"/>
      <c r="Q45" s="207"/>
      <c r="R45" s="208"/>
      <c r="S45" s="213"/>
      <c r="T45" s="214"/>
      <c r="U45" s="189"/>
      <c r="V45" s="220"/>
      <c r="W45" s="220"/>
      <c r="X45" s="220"/>
      <c r="Y45" s="220"/>
      <c r="Z45" s="200" t="s">
        <v>119</v>
      </c>
      <c r="AA45" s="201"/>
      <c r="AB45" s="201"/>
      <c r="AC45" s="201"/>
      <c r="AD45" s="201"/>
      <c r="AE45" s="201"/>
      <c r="AF45" s="201"/>
      <c r="AG45" s="201"/>
      <c r="AH45" s="201"/>
      <c r="AI45" s="202"/>
      <c r="AJ45" s="217">
        <v>5</v>
      </c>
      <c r="AK45" s="217"/>
      <c r="AL45" s="136"/>
      <c r="AM45" s="123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21"/>
      <c r="AY45" s="121"/>
      <c r="AZ45" s="141"/>
      <c r="BA45" s="111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CF45" s="80"/>
      <c r="CG45" s="75"/>
      <c r="CH45" s="75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77"/>
      <c r="CT45" s="77"/>
      <c r="CU45" s="77"/>
      <c r="CV45" s="77"/>
      <c r="CW45" s="77"/>
    </row>
    <row r="46" spans="1:101" ht="3.75" customHeight="1">
      <c r="A46" s="84"/>
      <c r="B46" s="77"/>
      <c r="C46" s="77"/>
      <c r="D46" s="77"/>
      <c r="E46" s="113"/>
      <c r="F46" s="113"/>
      <c r="G46" s="112"/>
      <c r="H46" s="111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4"/>
      <c r="U46" s="189"/>
      <c r="V46" s="220"/>
      <c r="W46" s="220"/>
      <c r="X46" s="220"/>
      <c r="Y46" s="220"/>
      <c r="Z46" s="203"/>
      <c r="AA46" s="204"/>
      <c r="AB46" s="204"/>
      <c r="AC46" s="204"/>
      <c r="AD46" s="204"/>
      <c r="AE46" s="204"/>
      <c r="AF46" s="204"/>
      <c r="AG46" s="204"/>
      <c r="AH46" s="204"/>
      <c r="AI46" s="205"/>
      <c r="AJ46" s="217"/>
      <c r="AK46" s="217"/>
      <c r="AL46" s="136"/>
      <c r="AM46" s="123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21"/>
      <c r="AY46" s="121"/>
      <c r="AZ46" s="141"/>
      <c r="BA46" s="111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CF46" s="80"/>
      <c r="CG46" s="75"/>
      <c r="CH46" s="75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77"/>
      <c r="CT46" s="77"/>
      <c r="CU46" s="77"/>
      <c r="CV46" s="77"/>
      <c r="CW46" s="77"/>
    </row>
    <row r="47" spans="1:101" ht="3.75" customHeight="1">
      <c r="A47" s="84"/>
      <c r="B47" s="77"/>
      <c r="C47" s="77"/>
      <c r="D47" s="77"/>
      <c r="E47" s="113"/>
      <c r="F47" s="113"/>
      <c r="G47" s="112"/>
      <c r="H47" s="111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4"/>
      <c r="U47" s="189"/>
      <c r="V47" s="220"/>
      <c r="W47" s="220"/>
      <c r="X47" s="220"/>
      <c r="Y47" s="220"/>
      <c r="Z47" s="203"/>
      <c r="AA47" s="204"/>
      <c r="AB47" s="204"/>
      <c r="AC47" s="204"/>
      <c r="AD47" s="204"/>
      <c r="AE47" s="204"/>
      <c r="AF47" s="204"/>
      <c r="AG47" s="204"/>
      <c r="AH47" s="204"/>
      <c r="AI47" s="205"/>
      <c r="AJ47" s="217"/>
      <c r="AK47" s="217"/>
      <c r="AL47" s="188"/>
      <c r="AM47" s="110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21"/>
      <c r="AY47" s="121"/>
      <c r="AZ47" s="137"/>
      <c r="BA47" s="111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CF47" s="80"/>
      <c r="CG47" s="75"/>
      <c r="CH47" s="75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77"/>
      <c r="CT47" s="77"/>
      <c r="CU47" s="77"/>
      <c r="CV47" s="77"/>
      <c r="CW47" s="77"/>
    </row>
    <row r="48" spans="1:101" ht="3.75" customHeight="1">
      <c r="A48" s="81"/>
      <c r="B48" s="81"/>
      <c r="C48" s="81"/>
      <c r="D48" s="83"/>
      <c r="E48" s="191" t="s">
        <v>106</v>
      </c>
      <c r="F48" s="192"/>
      <c r="G48" s="192"/>
      <c r="H48" s="193"/>
      <c r="I48" s="200" t="s">
        <v>120</v>
      </c>
      <c r="J48" s="201"/>
      <c r="K48" s="201"/>
      <c r="L48" s="201"/>
      <c r="M48" s="201"/>
      <c r="N48" s="201"/>
      <c r="O48" s="201"/>
      <c r="P48" s="201"/>
      <c r="Q48" s="201"/>
      <c r="R48" s="202"/>
      <c r="S48" s="209">
        <v>1</v>
      </c>
      <c r="T48" s="210"/>
      <c r="U48" s="189"/>
      <c r="V48" s="220"/>
      <c r="W48" s="220"/>
      <c r="X48" s="220"/>
      <c r="Y48" s="220"/>
      <c r="Z48" s="206"/>
      <c r="AA48" s="207"/>
      <c r="AB48" s="207"/>
      <c r="AC48" s="207"/>
      <c r="AD48" s="207"/>
      <c r="AE48" s="207"/>
      <c r="AF48" s="207"/>
      <c r="AG48" s="207"/>
      <c r="AH48" s="207"/>
      <c r="AI48" s="208"/>
      <c r="AJ48" s="217"/>
      <c r="AK48" s="217"/>
      <c r="AL48" s="188"/>
      <c r="AM48" s="110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21"/>
      <c r="AY48" s="121"/>
      <c r="AZ48" s="137"/>
      <c r="BA48" s="111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CF48" s="80"/>
      <c r="CG48" s="75"/>
      <c r="CH48" s="75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77"/>
      <c r="CT48" s="77"/>
      <c r="CU48" s="77"/>
      <c r="CV48" s="77"/>
      <c r="CW48" s="77"/>
    </row>
    <row r="49" spans="1:101" ht="3.75" customHeight="1">
      <c r="A49" s="81"/>
      <c r="B49" s="81"/>
      <c r="C49" s="81"/>
      <c r="D49" s="83"/>
      <c r="E49" s="194"/>
      <c r="F49" s="195"/>
      <c r="G49" s="195"/>
      <c r="H49" s="196"/>
      <c r="I49" s="203"/>
      <c r="J49" s="204"/>
      <c r="K49" s="204"/>
      <c r="L49" s="204"/>
      <c r="M49" s="204"/>
      <c r="N49" s="204"/>
      <c r="O49" s="204"/>
      <c r="P49" s="204"/>
      <c r="Q49" s="204"/>
      <c r="R49" s="205"/>
      <c r="S49" s="211"/>
      <c r="T49" s="212"/>
      <c r="U49" s="190"/>
      <c r="V49" s="113"/>
      <c r="W49" s="113"/>
      <c r="X49" s="112"/>
      <c r="Y49" s="111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4"/>
      <c r="AL49" s="188"/>
      <c r="AM49" s="110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6"/>
      <c r="AY49" s="126"/>
      <c r="AZ49" s="137"/>
      <c r="BA49" s="111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CF49" s="80"/>
      <c r="CG49" s="75"/>
      <c r="CH49" s="75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77"/>
      <c r="CT49" s="77"/>
      <c r="CU49" s="77"/>
      <c r="CV49" s="77"/>
      <c r="CW49" s="77"/>
    </row>
    <row r="50" spans="1:101" ht="3.75" customHeight="1">
      <c r="A50" s="81"/>
      <c r="B50" s="81"/>
      <c r="C50" s="81"/>
      <c r="D50" s="83"/>
      <c r="E50" s="194"/>
      <c r="F50" s="195"/>
      <c r="G50" s="195"/>
      <c r="H50" s="196"/>
      <c r="I50" s="203"/>
      <c r="J50" s="204"/>
      <c r="K50" s="204"/>
      <c r="L50" s="204"/>
      <c r="M50" s="204"/>
      <c r="N50" s="204"/>
      <c r="O50" s="204"/>
      <c r="P50" s="204"/>
      <c r="Q50" s="204"/>
      <c r="R50" s="205"/>
      <c r="S50" s="211"/>
      <c r="T50" s="212"/>
      <c r="U50" s="135"/>
      <c r="V50" s="113"/>
      <c r="W50" s="113"/>
      <c r="X50" s="111"/>
      <c r="Y50" s="111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4"/>
      <c r="AL50" s="137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9"/>
      <c r="AY50" s="120"/>
      <c r="AZ50" s="190"/>
      <c r="BA50" s="111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CF50" s="80"/>
      <c r="CG50" s="75"/>
      <c r="CH50" s="75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77"/>
      <c r="CT50" s="77"/>
      <c r="CU50" s="77"/>
      <c r="CV50" s="77"/>
      <c r="CW50" s="77"/>
    </row>
    <row r="51" spans="1:101" ht="3.75" customHeight="1">
      <c r="A51" s="81"/>
      <c r="B51" s="81"/>
      <c r="C51" s="81"/>
      <c r="D51" s="83"/>
      <c r="E51" s="197"/>
      <c r="F51" s="198"/>
      <c r="G51" s="198"/>
      <c r="H51" s="199"/>
      <c r="I51" s="206"/>
      <c r="J51" s="207"/>
      <c r="K51" s="207"/>
      <c r="L51" s="207"/>
      <c r="M51" s="207"/>
      <c r="N51" s="207"/>
      <c r="O51" s="207"/>
      <c r="P51" s="207"/>
      <c r="Q51" s="207"/>
      <c r="R51" s="208"/>
      <c r="S51" s="213"/>
      <c r="T51" s="214"/>
      <c r="U51" s="136"/>
      <c r="V51" s="113"/>
      <c r="W51" s="113"/>
      <c r="X51" s="111"/>
      <c r="Y51" s="111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4"/>
      <c r="AL51" s="137"/>
      <c r="AM51" s="110"/>
      <c r="AN51" s="200" t="s">
        <v>119</v>
      </c>
      <c r="AO51" s="201"/>
      <c r="AP51" s="201"/>
      <c r="AQ51" s="201"/>
      <c r="AR51" s="201"/>
      <c r="AS51" s="201"/>
      <c r="AT51" s="201"/>
      <c r="AU51" s="201"/>
      <c r="AV51" s="201"/>
      <c r="AW51" s="202"/>
      <c r="AX51" s="223">
        <v>1</v>
      </c>
      <c r="AY51" s="223"/>
      <c r="AZ51" s="190"/>
      <c r="BA51" s="111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CF51" s="80"/>
      <c r="CG51" s="75"/>
      <c r="CH51" s="75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77"/>
      <c r="CT51" s="77"/>
      <c r="CU51" s="77"/>
      <c r="CV51" s="77"/>
      <c r="CW51" s="77"/>
    </row>
    <row r="52" spans="1:101" ht="3.75" customHeight="1">
      <c r="A52" s="77"/>
      <c r="B52" s="77"/>
      <c r="C52" s="77"/>
      <c r="D52" s="77"/>
      <c r="E52" s="111"/>
      <c r="F52" s="117"/>
      <c r="G52" s="111"/>
      <c r="H52" s="111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4"/>
      <c r="U52" s="136"/>
      <c r="V52" s="111"/>
      <c r="W52" s="117"/>
      <c r="X52" s="111"/>
      <c r="Y52" s="111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4"/>
      <c r="AL52" s="137"/>
      <c r="AM52" s="110"/>
      <c r="AN52" s="203"/>
      <c r="AO52" s="204"/>
      <c r="AP52" s="204"/>
      <c r="AQ52" s="204"/>
      <c r="AR52" s="204"/>
      <c r="AS52" s="204"/>
      <c r="AT52" s="204"/>
      <c r="AU52" s="204"/>
      <c r="AV52" s="204"/>
      <c r="AW52" s="205"/>
      <c r="AX52" s="223"/>
      <c r="AY52" s="223"/>
      <c r="AZ52" s="190"/>
      <c r="BA52" s="111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CF52" s="80"/>
      <c r="CG52" s="75"/>
      <c r="CH52" s="75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77"/>
      <c r="CT52" s="77"/>
      <c r="CU52" s="77"/>
      <c r="CV52" s="77"/>
      <c r="CW52" s="77"/>
    </row>
    <row r="53" spans="1:101" ht="3.75" customHeight="1">
      <c r="A53" s="77"/>
      <c r="B53" s="77"/>
      <c r="C53" s="77"/>
      <c r="D53" s="77"/>
      <c r="E53" s="113"/>
      <c r="F53" s="113"/>
      <c r="G53" s="111"/>
      <c r="H53" s="111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4"/>
      <c r="U53" s="136"/>
      <c r="V53" s="111"/>
      <c r="W53" s="117"/>
      <c r="X53" s="111"/>
      <c r="Y53" s="111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4"/>
      <c r="AL53" s="137"/>
      <c r="AM53" s="124"/>
      <c r="AN53" s="203"/>
      <c r="AO53" s="204"/>
      <c r="AP53" s="204"/>
      <c r="AQ53" s="204"/>
      <c r="AR53" s="204"/>
      <c r="AS53" s="204"/>
      <c r="AT53" s="204"/>
      <c r="AU53" s="204"/>
      <c r="AV53" s="204"/>
      <c r="AW53" s="205"/>
      <c r="AX53" s="223"/>
      <c r="AY53" s="223"/>
      <c r="AZ53" s="110"/>
      <c r="BA53" s="111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CF53" s="80"/>
      <c r="CG53" s="75"/>
      <c r="CH53" s="75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77"/>
      <c r="CT53" s="77"/>
      <c r="CU53" s="77"/>
      <c r="CV53" s="77"/>
      <c r="CW53" s="77"/>
    </row>
    <row r="54" spans="1:101" ht="3.75" customHeight="1">
      <c r="A54" s="77"/>
      <c r="B54" s="81"/>
      <c r="C54" s="81"/>
      <c r="D54" s="83"/>
      <c r="E54" s="191" t="s">
        <v>107</v>
      </c>
      <c r="F54" s="192"/>
      <c r="G54" s="192"/>
      <c r="H54" s="193"/>
      <c r="I54" s="200" t="s">
        <v>121</v>
      </c>
      <c r="J54" s="201"/>
      <c r="K54" s="201"/>
      <c r="L54" s="201"/>
      <c r="M54" s="201"/>
      <c r="N54" s="201"/>
      <c r="O54" s="201"/>
      <c r="P54" s="201"/>
      <c r="Q54" s="201"/>
      <c r="R54" s="202"/>
      <c r="S54" s="209">
        <v>9</v>
      </c>
      <c r="T54" s="210"/>
      <c r="U54" s="136"/>
      <c r="V54" s="113"/>
      <c r="W54" s="113"/>
      <c r="X54" s="111"/>
      <c r="Y54" s="111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4"/>
      <c r="AL54" s="137"/>
      <c r="AM54" s="110"/>
      <c r="AN54" s="206"/>
      <c r="AO54" s="207"/>
      <c r="AP54" s="207"/>
      <c r="AQ54" s="207"/>
      <c r="AR54" s="207"/>
      <c r="AS54" s="207"/>
      <c r="AT54" s="207"/>
      <c r="AU54" s="207"/>
      <c r="AV54" s="207"/>
      <c r="AW54" s="208"/>
      <c r="AX54" s="223"/>
      <c r="AY54" s="223"/>
      <c r="AZ54" s="110"/>
      <c r="BA54" s="111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CF54" s="80"/>
      <c r="CG54" s="75"/>
      <c r="CH54" s="75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77"/>
      <c r="CT54" s="77"/>
      <c r="CU54" s="77"/>
      <c r="CV54" s="77"/>
      <c r="CW54" s="77"/>
    </row>
    <row r="55" spans="1:101" ht="3.75" customHeight="1">
      <c r="A55" s="77"/>
      <c r="B55" s="81"/>
      <c r="C55" s="81"/>
      <c r="D55" s="83"/>
      <c r="E55" s="194"/>
      <c r="F55" s="195"/>
      <c r="G55" s="195"/>
      <c r="H55" s="196"/>
      <c r="I55" s="203"/>
      <c r="J55" s="204"/>
      <c r="K55" s="204"/>
      <c r="L55" s="204"/>
      <c r="M55" s="204"/>
      <c r="N55" s="204"/>
      <c r="O55" s="204"/>
      <c r="P55" s="204"/>
      <c r="Q55" s="204"/>
      <c r="R55" s="205"/>
      <c r="S55" s="211"/>
      <c r="T55" s="212"/>
      <c r="U55" s="136"/>
      <c r="V55" s="113"/>
      <c r="W55" s="113"/>
      <c r="X55" s="111"/>
      <c r="Y55" s="111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4"/>
      <c r="AL55" s="137"/>
      <c r="AM55" s="110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4"/>
      <c r="AZ55" s="110"/>
      <c r="BA55" s="111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CF55" s="79"/>
      <c r="CG55" s="75"/>
      <c r="CH55" s="7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77"/>
      <c r="CT55" s="77"/>
      <c r="CU55" s="77"/>
      <c r="CV55" s="77"/>
      <c r="CW55" s="77"/>
    </row>
    <row r="56" spans="1:101" ht="3.75" customHeight="1">
      <c r="A56" s="77"/>
      <c r="B56" s="81"/>
      <c r="C56" s="81"/>
      <c r="D56" s="83"/>
      <c r="E56" s="194"/>
      <c r="F56" s="195"/>
      <c r="G56" s="195"/>
      <c r="H56" s="196"/>
      <c r="I56" s="203"/>
      <c r="J56" s="204"/>
      <c r="K56" s="204"/>
      <c r="L56" s="204"/>
      <c r="M56" s="204"/>
      <c r="N56" s="204"/>
      <c r="O56" s="204"/>
      <c r="P56" s="204"/>
      <c r="Q56" s="204"/>
      <c r="R56" s="205"/>
      <c r="S56" s="211"/>
      <c r="T56" s="212"/>
      <c r="U56" s="188"/>
      <c r="V56" s="113"/>
      <c r="W56" s="113"/>
      <c r="X56" s="112"/>
      <c r="Y56" s="111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4"/>
      <c r="AL56" s="190"/>
      <c r="AM56" s="110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4"/>
      <c r="AZ56" s="110"/>
      <c r="BA56" s="111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CD56" s="81"/>
      <c r="CE56" s="82"/>
      <c r="CF56" s="79"/>
      <c r="CG56" s="75"/>
      <c r="CH56" s="7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77"/>
      <c r="CT56" s="77"/>
      <c r="CU56" s="77"/>
      <c r="CV56" s="77"/>
      <c r="CW56" s="77"/>
    </row>
    <row r="57" spans="1:101" ht="3.75" customHeight="1">
      <c r="A57" s="77"/>
      <c r="B57" s="81"/>
      <c r="C57" s="81"/>
      <c r="D57" s="83"/>
      <c r="E57" s="197"/>
      <c r="F57" s="198"/>
      <c r="G57" s="198"/>
      <c r="H57" s="199"/>
      <c r="I57" s="206"/>
      <c r="J57" s="207"/>
      <c r="K57" s="207"/>
      <c r="L57" s="207"/>
      <c r="M57" s="207"/>
      <c r="N57" s="207"/>
      <c r="O57" s="207"/>
      <c r="P57" s="207"/>
      <c r="Q57" s="207"/>
      <c r="R57" s="208"/>
      <c r="S57" s="213"/>
      <c r="T57" s="214"/>
      <c r="U57" s="189"/>
      <c r="V57" s="220"/>
      <c r="W57" s="220"/>
      <c r="X57" s="220"/>
      <c r="Y57" s="220"/>
      <c r="Z57" s="200" t="s">
        <v>121</v>
      </c>
      <c r="AA57" s="201"/>
      <c r="AB57" s="201"/>
      <c r="AC57" s="201"/>
      <c r="AD57" s="201"/>
      <c r="AE57" s="201"/>
      <c r="AF57" s="201"/>
      <c r="AG57" s="201"/>
      <c r="AH57" s="201"/>
      <c r="AI57" s="202"/>
      <c r="AJ57" s="217">
        <v>1</v>
      </c>
      <c r="AK57" s="217"/>
      <c r="AL57" s="190"/>
      <c r="AM57" s="110"/>
      <c r="AN57" s="221" t="s">
        <v>2</v>
      </c>
      <c r="AO57" s="221"/>
      <c r="AP57" s="221"/>
      <c r="AQ57" s="221"/>
      <c r="AR57" s="221"/>
      <c r="AS57" s="221"/>
      <c r="AT57" s="221"/>
      <c r="AU57" s="222">
        <f>IF(ISNUMBER(ÚDAJE!D8),ÚDAJE!D8,"")</f>
        <v>4</v>
      </c>
      <c r="AV57" s="222"/>
      <c r="AW57" s="222"/>
      <c r="AX57" s="222"/>
      <c r="AY57" s="222"/>
      <c r="AZ57" s="111"/>
      <c r="BA57" s="111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CD57" s="81"/>
      <c r="CE57" s="82"/>
      <c r="CF57" s="79"/>
      <c r="CG57" s="75"/>
      <c r="CH57" s="7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77"/>
      <c r="CT57" s="77"/>
      <c r="CU57" s="77"/>
      <c r="CV57" s="77"/>
      <c r="CW57" s="77"/>
    </row>
    <row r="58" spans="1:101" ht="3.75" customHeight="1">
      <c r="A58" s="77"/>
      <c r="B58" s="77"/>
      <c r="C58" s="77"/>
      <c r="D58" s="77"/>
      <c r="E58" s="113"/>
      <c r="F58" s="113"/>
      <c r="G58" s="112"/>
      <c r="H58" s="111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4"/>
      <c r="U58" s="189"/>
      <c r="V58" s="220"/>
      <c r="W58" s="220"/>
      <c r="X58" s="220"/>
      <c r="Y58" s="220"/>
      <c r="Z58" s="203"/>
      <c r="AA58" s="204"/>
      <c r="AB58" s="204"/>
      <c r="AC58" s="204"/>
      <c r="AD58" s="204"/>
      <c r="AE58" s="204"/>
      <c r="AF58" s="204"/>
      <c r="AG58" s="204"/>
      <c r="AH58" s="204"/>
      <c r="AI58" s="205"/>
      <c r="AJ58" s="217"/>
      <c r="AK58" s="217"/>
      <c r="AL58" s="190"/>
      <c r="AM58" s="110"/>
      <c r="AN58" s="221"/>
      <c r="AO58" s="221"/>
      <c r="AP58" s="221"/>
      <c r="AQ58" s="221"/>
      <c r="AR58" s="221"/>
      <c r="AS58" s="221"/>
      <c r="AT58" s="221"/>
      <c r="AU58" s="222"/>
      <c r="AV58" s="222"/>
      <c r="AW58" s="222"/>
      <c r="AX58" s="222"/>
      <c r="AY58" s="222"/>
      <c r="AZ58" s="127"/>
      <c r="BA58" s="12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CD58" s="81"/>
      <c r="CE58" s="82"/>
      <c r="CF58" s="79"/>
      <c r="CG58" s="75"/>
      <c r="CH58" s="7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77"/>
      <c r="CT58" s="77"/>
      <c r="CU58" s="77"/>
      <c r="CV58" s="77"/>
      <c r="CW58" s="77"/>
    </row>
    <row r="59" spans="1:101" ht="3.75" customHeight="1">
      <c r="A59" s="77"/>
      <c r="B59" s="77"/>
      <c r="C59" s="77"/>
      <c r="D59" s="77"/>
      <c r="E59" s="113"/>
      <c r="F59" s="113"/>
      <c r="G59" s="112"/>
      <c r="H59" s="111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4"/>
      <c r="U59" s="189"/>
      <c r="V59" s="220"/>
      <c r="W59" s="220"/>
      <c r="X59" s="220"/>
      <c r="Y59" s="220"/>
      <c r="Z59" s="203"/>
      <c r="AA59" s="204"/>
      <c r="AB59" s="204"/>
      <c r="AC59" s="204"/>
      <c r="AD59" s="204"/>
      <c r="AE59" s="204"/>
      <c r="AF59" s="204"/>
      <c r="AG59" s="204"/>
      <c r="AH59" s="204"/>
      <c r="AI59" s="205"/>
      <c r="AJ59" s="217"/>
      <c r="AK59" s="217"/>
      <c r="AL59" s="110"/>
      <c r="AM59" s="110"/>
      <c r="AN59" s="221"/>
      <c r="AO59" s="221"/>
      <c r="AP59" s="221"/>
      <c r="AQ59" s="221"/>
      <c r="AR59" s="221"/>
      <c r="AS59" s="221"/>
      <c r="AT59" s="221"/>
      <c r="AU59" s="222"/>
      <c r="AV59" s="222"/>
      <c r="AW59" s="222"/>
      <c r="AX59" s="222"/>
      <c r="AY59" s="222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CD59" s="75"/>
      <c r="CE59" s="75"/>
      <c r="CF59" s="80"/>
      <c r="CG59" s="75"/>
      <c r="CH59" s="75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77"/>
      <c r="CT59" s="77"/>
      <c r="CU59" s="77"/>
      <c r="CV59" s="77"/>
      <c r="CW59" s="77"/>
    </row>
    <row r="60" spans="1:101" ht="3.75" customHeight="1">
      <c r="A60" s="77"/>
      <c r="B60" s="81"/>
      <c r="C60" s="81"/>
      <c r="D60" s="83"/>
      <c r="E60" s="191" t="s">
        <v>108</v>
      </c>
      <c r="F60" s="192"/>
      <c r="G60" s="192"/>
      <c r="H60" s="193"/>
      <c r="I60" s="200" t="s">
        <v>122</v>
      </c>
      <c r="J60" s="201"/>
      <c r="K60" s="201"/>
      <c r="L60" s="201"/>
      <c r="M60" s="201"/>
      <c r="N60" s="201"/>
      <c r="O60" s="201"/>
      <c r="P60" s="201"/>
      <c r="Q60" s="201"/>
      <c r="R60" s="202"/>
      <c r="S60" s="209">
        <v>0</v>
      </c>
      <c r="T60" s="210"/>
      <c r="U60" s="189"/>
      <c r="V60" s="220"/>
      <c r="W60" s="220"/>
      <c r="X60" s="220"/>
      <c r="Y60" s="220"/>
      <c r="Z60" s="206"/>
      <c r="AA60" s="207"/>
      <c r="AB60" s="207"/>
      <c r="AC60" s="207"/>
      <c r="AD60" s="207"/>
      <c r="AE60" s="207"/>
      <c r="AF60" s="207"/>
      <c r="AG60" s="207"/>
      <c r="AH60" s="207"/>
      <c r="AI60" s="208"/>
      <c r="AJ60" s="217"/>
      <c r="AK60" s="217"/>
      <c r="AL60" s="110"/>
      <c r="AM60" s="122"/>
      <c r="AN60" s="221"/>
      <c r="AO60" s="221"/>
      <c r="AP60" s="221"/>
      <c r="AQ60" s="221"/>
      <c r="AR60" s="221"/>
      <c r="AS60" s="221"/>
      <c r="AT60" s="221"/>
      <c r="AU60" s="222"/>
      <c r="AV60" s="222"/>
      <c r="AW60" s="222"/>
      <c r="AX60" s="222"/>
      <c r="AY60" s="222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CD60" s="75"/>
      <c r="CE60" s="75"/>
      <c r="CF60" s="80"/>
      <c r="CG60" s="75"/>
      <c r="CH60" s="75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77"/>
      <c r="CT60" s="77"/>
      <c r="CU60" s="77"/>
      <c r="CV60" s="77"/>
      <c r="CW60" s="77"/>
    </row>
    <row r="61" spans="1:101" ht="3.75" customHeight="1">
      <c r="A61" s="77"/>
      <c r="B61" s="81"/>
      <c r="C61" s="81"/>
      <c r="D61" s="83"/>
      <c r="E61" s="194"/>
      <c r="F61" s="195"/>
      <c r="G61" s="195"/>
      <c r="H61" s="196"/>
      <c r="I61" s="203"/>
      <c r="J61" s="204"/>
      <c r="K61" s="204"/>
      <c r="L61" s="204"/>
      <c r="M61" s="204"/>
      <c r="N61" s="204"/>
      <c r="O61" s="204"/>
      <c r="P61" s="204"/>
      <c r="Q61" s="204"/>
      <c r="R61" s="205"/>
      <c r="S61" s="211"/>
      <c r="T61" s="212"/>
      <c r="U61" s="190"/>
      <c r="V61" s="113"/>
      <c r="W61" s="113"/>
      <c r="X61" s="112"/>
      <c r="Y61" s="111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4"/>
      <c r="AL61" s="110"/>
      <c r="AM61" s="110"/>
      <c r="AN61" s="221"/>
      <c r="AO61" s="221"/>
      <c r="AP61" s="221"/>
      <c r="AQ61" s="221"/>
      <c r="AR61" s="221"/>
      <c r="AS61" s="221"/>
      <c r="AT61" s="221"/>
      <c r="AU61" s="222"/>
      <c r="AV61" s="222"/>
      <c r="AW61" s="222"/>
      <c r="AX61" s="222"/>
      <c r="AY61" s="222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CD61" s="75"/>
      <c r="CE61" s="75"/>
      <c r="CF61" s="80"/>
      <c r="CG61" s="75"/>
      <c r="CH61" s="75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77"/>
      <c r="CT61" s="77"/>
      <c r="CU61" s="77"/>
      <c r="CV61" s="77"/>
      <c r="CW61" s="77"/>
    </row>
    <row r="62" spans="1:101" ht="3.75" customHeight="1">
      <c r="A62" s="77"/>
      <c r="B62" s="81"/>
      <c r="C62" s="81"/>
      <c r="D62" s="83"/>
      <c r="E62" s="194"/>
      <c r="F62" s="195"/>
      <c r="G62" s="195"/>
      <c r="H62" s="196"/>
      <c r="I62" s="203"/>
      <c r="J62" s="204"/>
      <c r="K62" s="204"/>
      <c r="L62" s="204"/>
      <c r="M62" s="204"/>
      <c r="N62" s="204"/>
      <c r="O62" s="204"/>
      <c r="P62" s="204"/>
      <c r="Q62" s="204"/>
      <c r="R62" s="205"/>
      <c r="S62" s="211"/>
      <c r="T62" s="212"/>
      <c r="U62" s="110"/>
      <c r="V62" s="113"/>
      <c r="W62" s="113"/>
      <c r="X62" s="111"/>
      <c r="Y62" s="111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4"/>
      <c r="AL62" s="110"/>
      <c r="AM62" s="110"/>
      <c r="AN62" s="221"/>
      <c r="AO62" s="221"/>
      <c r="AP62" s="221"/>
      <c r="AQ62" s="221"/>
      <c r="AR62" s="221"/>
      <c r="AS62" s="221"/>
      <c r="AT62" s="221"/>
      <c r="AU62" s="222"/>
      <c r="AV62" s="222"/>
      <c r="AW62" s="222"/>
      <c r="AX62" s="222"/>
      <c r="AY62" s="222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CD62" s="75"/>
      <c r="CE62" s="75"/>
      <c r="CF62" s="80"/>
      <c r="CG62" s="75"/>
      <c r="CH62" s="75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77"/>
      <c r="CT62" s="77"/>
      <c r="CU62" s="77"/>
      <c r="CV62" s="77"/>
      <c r="CW62" s="77"/>
    </row>
    <row r="63" spans="1:101" ht="3.75" customHeight="1">
      <c r="A63" s="77"/>
      <c r="B63" s="81"/>
      <c r="C63" s="81"/>
      <c r="D63" s="83"/>
      <c r="E63" s="197"/>
      <c r="F63" s="198"/>
      <c r="G63" s="198"/>
      <c r="H63" s="199"/>
      <c r="I63" s="206"/>
      <c r="J63" s="207"/>
      <c r="K63" s="207"/>
      <c r="L63" s="207"/>
      <c r="M63" s="207"/>
      <c r="N63" s="207"/>
      <c r="O63" s="207"/>
      <c r="P63" s="207"/>
      <c r="Q63" s="207"/>
      <c r="R63" s="208"/>
      <c r="S63" s="213"/>
      <c r="T63" s="214"/>
      <c r="U63" s="110"/>
      <c r="V63" s="113"/>
      <c r="W63" s="113"/>
      <c r="X63" s="111"/>
      <c r="Y63" s="111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4"/>
      <c r="AL63" s="110"/>
      <c r="AM63" s="110"/>
      <c r="AN63" s="221"/>
      <c r="AO63" s="221"/>
      <c r="AP63" s="221"/>
      <c r="AQ63" s="221"/>
      <c r="AR63" s="221"/>
      <c r="AS63" s="221"/>
      <c r="AT63" s="221"/>
      <c r="AU63" s="222"/>
      <c r="AV63" s="222"/>
      <c r="AW63" s="222"/>
      <c r="AX63" s="222"/>
      <c r="AY63" s="222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CD63" s="75"/>
      <c r="CE63" s="75"/>
      <c r="CF63" s="80"/>
      <c r="CG63" s="75"/>
      <c r="CH63" s="75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77"/>
      <c r="CT63" s="77"/>
      <c r="CU63" s="77"/>
      <c r="CV63" s="77"/>
      <c r="CW63" s="77"/>
    </row>
    <row r="64" spans="1:101" ht="3.75" customHeight="1">
      <c r="A64" s="77"/>
      <c r="B64" s="77"/>
      <c r="C64" s="77"/>
      <c r="D64" s="77"/>
      <c r="G64" s="112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11"/>
      <c r="W64" s="117"/>
      <c r="X64" s="111"/>
      <c r="Y64" s="111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4"/>
      <c r="AL64" s="110"/>
      <c r="AM64" s="110"/>
      <c r="AN64" s="221"/>
      <c r="AO64" s="221"/>
      <c r="AP64" s="221"/>
      <c r="AQ64" s="221"/>
      <c r="AR64" s="221"/>
      <c r="AS64" s="221"/>
      <c r="AT64" s="221"/>
      <c r="AU64" s="222"/>
      <c r="AV64" s="222"/>
      <c r="AW64" s="222"/>
      <c r="AX64" s="222"/>
      <c r="AY64" s="222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80"/>
      <c r="CG64" s="75"/>
      <c r="CH64" s="75"/>
      <c r="CI64" s="82"/>
      <c r="CJ64" s="82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</row>
    <row r="65" spans="7:101" ht="3.75" customHeight="1">
      <c r="G65" s="112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11"/>
      <c r="W65" s="114"/>
      <c r="X65" s="110"/>
      <c r="Y65" s="110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4"/>
      <c r="AL65" s="110"/>
      <c r="AM65" s="110"/>
      <c r="AN65" s="221"/>
      <c r="AO65" s="221"/>
      <c r="AP65" s="221"/>
      <c r="AQ65" s="221"/>
      <c r="AR65" s="221"/>
      <c r="AS65" s="221"/>
      <c r="AT65" s="221"/>
      <c r="AU65" s="222"/>
      <c r="AV65" s="222"/>
      <c r="AW65" s="222"/>
      <c r="AX65" s="222"/>
      <c r="AY65" s="222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0"/>
      <c r="CG65" s="75"/>
      <c r="CH65" s="75"/>
      <c r="CI65" s="82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</row>
    <row r="66" spans="7:101" ht="3.75" customHeight="1">
      <c r="G66" s="112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11"/>
      <c r="AM66" s="110"/>
      <c r="AN66" s="221"/>
      <c r="AO66" s="221"/>
      <c r="AP66" s="221"/>
      <c r="AQ66" s="221"/>
      <c r="AR66" s="221"/>
      <c r="AS66" s="221"/>
      <c r="AT66" s="221"/>
      <c r="AU66" s="222"/>
      <c r="AV66" s="222"/>
      <c r="AW66" s="222"/>
      <c r="AX66" s="222"/>
      <c r="AY66" s="222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0"/>
      <c r="CG66" s="75"/>
      <c r="CH66" s="75"/>
      <c r="CI66" s="82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</row>
    <row r="67" spans="7:101" ht="3.75" customHeight="1">
      <c r="G67" s="110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11"/>
      <c r="AM67" s="110"/>
      <c r="AN67" s="221"/>
      <c r="AO67" s="221"/>
      <c r="AP67" s="221"/>
      <c r="AQ67" s="221"/>
      <c r="AR67" s="221"/>
      <c r="AS67" s="221"/>
      <c r="AT67" s="221"/>
      <c r="AU67" s="222"/>
      <c r="AV67" s="222"/>
      <c r="AW67" s="222"/>
      <c r="AX67" s="222"/>
      <c r="AY67" s="222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0"/>
      <c r="CG67" s="75"/>
      <c r="CH67" s="75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</row>
    <row r="68" spans="7:101" ht="3.75" customHeight="1">
      <c r="G68" s="110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11"/>
      <c r="AM68" s="110"/>
      <c r="AN68" s="221"/>
      <c r="AO68" s="221"/>
      <c r="AP68" s="221"/>
      <c r="AQ68" s="221"/>
      <c r="AR68" s="221"/>
      <c r="AS68" s="221"/>
      <c r="AT68" s="221"/>
      <c r="AU68" s="222"/>
      <c r="AV68" s="222"/>
      <c r="AW68" s="222"/>
      <c r="AX68" s="222"/>
      <c r="AY68" s="222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0"/>
      <c r="CG68" s="75"/>
      <c r="CH68" s="75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</row>
    <row r="69" spans="7:101" ht="3.75" customHeight="1">
      <c r="G69" s="112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224" t="s">
        <v>51</v>
      </c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0"/>
      <c r="CG69" s="75"/>
      <c r="CH69" s="75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</row>
    <row r="70" spans="7:101" ht="3.75" customHeight="1">
      <c r="G70" s="112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9"/>
      <c r="AK70" s="107"/>
      <c r="AL70" s="107"/>
      <c r="AM70" s="107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0"/>
      <c r="CG70" s="75"/>
      <c r="CH70" s="75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</row>
    <row r="71" spans="7:101" ht="3.75" customHeight="1">
      <c r="G71" s="112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9"/>
      <c r="AK71" s="107"/>
      <c r="AL71" s="107"/>
      <c r="AM71" s="107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0"/>
      <c r="CG71" s="75"/>
      <c r="CH71" s="75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</row>
    <row r="72" spans="7:101" ht="3.75" customHeight="1">
      <c r="G72" s="112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9"/>
      <c r="AK72" s="107"/>
      <c r="AL72" s="107"/>
      <c r="AM72" s="107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0"/>
      <c r="CG72" s="75"/>
      <c r="CH72" s="75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</row>
    <row r="73" spans="7:101" ht="3.75" customHeight="1">
      <c r="G73" s="110"/>
      <c r="H73" s="216" t="s">
        <v>118</v>
      </c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7">
        <v>0</v>
      </c>
      <c r="W73" s="217"/>
      <c r="X73" s="110"/>
      <c r="Y73" s="110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9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12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0"/>
      <c r="CG73" s="75"/>
      <c r="CH73" s="75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</row>
    <row r="74" spans="7:101" ht="3.75" customHeight="1">
      <c r="G74" s="110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7"/>
      <c r="W74" s="217"/>
      <c r="X74" s="118"/>
      <c r="Y74" s="111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9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12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0"/>
      <c r="CG74" s="75"/>
      <c r="CH74" s="75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</row>
    <row r="75" spans="7:101" ht="3.75" customHeight="1">
      <c r="G75" s="112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7"/>
      <c r="W75" s="217"/>
      <c r="X75" s="188"/>
      <c r="Y75" s="111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9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0"/>
      <c r="CG75" s="75"/>
      <c r="CH75" s="75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</row>
    <row r="76" spans="7:101" ht="3.75" customHeight="1">
      <c r="G76" s="112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7"/>
      <c r="W76" s="217"/>
      <c r="X76" s="188"/>
      <c r="Y76" s="111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11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0"/>
      <c r="CG76" s="75"/>
      <c r="CH76" s="75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</row>
    <row r="77" spans="7:101" ht="3.75" customHeight="1">
      <c r="G77" s="112"/>
      <c r="H77" s="107"/>
      <c r="I77" s="107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88"/>
      <c r="Y77" s="111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1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0"/>
      <c r="CG77" s="75"/>
      <c r="CH77" s="75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</row>
    <row r="78" spans="7:101" ht="3.75" customHeight="1">
      <c r="G78" s="112"/>
      <c r="H78" s="107"/>
      <c r="I78" s="107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37"/>
      <c r="Y78" s="111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1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0"/>
      <c r="CG78" s="81"/>
      <c r="CH78" s="75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</row>
    <row r="79" spans="7:101" ht="3.75" customHeight="1">
      <c r="G79" s="112"/>
      <c r="H79" s="218" t="s">
        <v>66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107"/>
      <c r="W79" s="107"/>
      <c r="X79" s="137"/>
      <c r="Y79" s="111"/>
      <c r="Z79" s="216" t="str">
        <f>IF(ISNUMBER(V73),IF(V73+X75&gt;V85+X84,H73,H85),"")</f>
        <v>Ďurkovič R.</v>
      </c>
      <c r="AA79" s="216"/>
      <c r="AB79" s="216"/>
      <c r="AC79" s="216"/>
      <c r="AD79" s="216"/>
      <c r="AE79" s="216"/>
      <c r="AF79" s="216"/>
      <c r="AG79" s="216"/>
      <c r="AH79" s="216"/>
      <c r="AI79" s="216"/>
      <c r="AJ79" s="111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28"/>
      <c r="AV79" s="128"/>
      <c r="AW79" s="128"/>
      <c r="AX79" s="128"/>
      <c r="AY79" s="128"/>
      <c r="AZ79" s="128"/>
      <c r="BA79" s="128"/>
      <c r="BB79" s="128"/>
      <c r="BC79" s="128"/>
      <c r="BD79" s="110"/>
      <c r="BE79" s="110"/>
      <c r="BF79" s="110"/>
      <c r="BG79" s="110"/>
      <c r="BH79" s="110"/>
      <c r="BI79" s="111"/>
      <c r="BJ79" s="107"/>
      <c r="BK79" s="107"/>
      <c r="BL79" s="107"/>
      <c r="BM79" s="107"/>
      <c r="BZ79" s="81"/>
      <c r="CA79" s="81"/>
      <c r="CB79" s="81"/>
      <c r="CC79" s="81"/>
      <c r="CD79" s="81"/>
      <c r="CE79" s="79"/>
      <c r="CF79" s="79"/>
      <c r="CG79" s="81"/>
      <c r="CH79" s="75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</row>
    <row r="80" spans="7:101" ht="3.75" customHeight="1">
      <c r="G80" s="112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107"/>
      <c r="W80" s="107"/>
      <c r="X80" s="137"/>
      <c r="Y80" s="118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111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Z80" s="81"/>
      <c r="CA80" s="81"/>
      <c r="CB80" s="81"/>
      <c r="CC80" s="81"/>
      <c r="CD80" s="81"/>
      <c r="CE80" s="79"/>
      <c r="CF80" s="79"/>
      <c r="CG80" s="81"/>
      <c r="CH80" s="75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</row>
    <row r="81" spans="7:101" ht="3.75" customHeight="1">
      <c r="G81" s="112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107"/>
      <c r="W81" s="107"/>
      <c r="X81" s="137"/>
      <c r="Y81" s="111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Z81" s="81"/>
      <c r="CA81" s="81"/>
      <c r="CB81" s="81"/>
      <c r="CC81" s="81"/>
      <c r="CD81" s="81"/>
      <c r="CE81" s="79"/>
      <c r="CF81" s="79"/>
      <c r="CG81" s="75"/>
      <c r="CH81" s="75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77"/>
      <c r="CT81" s="77"/>
      <c r="CU81" s="77"/>
      <c r="CV81" s="77"/>
      <c r="CW81" s="77"/>
    </row>
    <row r="82" spans="7:101" ht="3.75" customHeight="1">
      <c r="G82" s="112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07"/>
      <c r="W82" s="107"/>
      <c r="X82" s="137"/>
      <c r="Y82" s="111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CF82" s="79"/>
      <c r="CG82" s="75"/>
      <c r="CH82" s="75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77"/>
      <c r="CT82" s="77"/>
      <c r="CU82" s="77"/>
      <c r="CV82" s="77"/>
      <c r="CW82" s="77"/>
    </row>
    <row r="83" spans="7:101" ht="3.75" customHeight="1">
      <c r="G83" s="108"/>
      <c r="H83" s="107"/>
      <c r="I83" s="107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37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CF83" s="80"/>
      <c r="CG83" s="75"/>
      <c r="CH83" s="75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77"/>
      <c r="CT83" s="77"/>
      <c r="CU83" s="77"/>
      <c r="CV83" s="77"/>
      <c r="CW83" s="77"/>
    </row>
    <row r="84" spans="7:101" ht="3.75" customHeight="1">
      <c r="G84" s="108"/>
      <c r="H84" s="107"/>
      <c r="I84" s="107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90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28"/>
      <c r="AV84" s="128"/>
      <c r="AW84" s="128"/>
      <c r="AX84" s="128"/>
      <c r="AY84" s="128"/>
      <c r="AZ84" s="129"/>
      <c r="BA84" s="129"/>
      <c r="BB84" s="129"/>
      <c r="BC84" s="129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CF84" s="80"/>
      <c r="CG84" s="75"/>
      <c r="CH84" s="75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77"/>
      <c r="CT84" s="77"/>
      <c r="CU84" s="77"/>
      <c r="CV84" s="77"/>
      <c r="CW84" s="77"/>
    </row>
    <row r="85" spans="7:101" ht="3.75" customHeight="1">
      <c r="G85" s="112"/>
      <c r="H85" s="216" t="s">
        <v>121</v>
      </c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7">
        <v>8</v>
      </c>
      <c r="W85" s="217"/>
      <c r="X85" s="190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95"/>
      <c r="AV85" s="195"/>
      <c r="AW85" s="195"/>
      <c r="AX85" s="195"/>
      <c r="AY85" s="195"/>
      <c r="AZ85" s="195"/>
      <c r="BA85" s="195"/>
      <c r="BB85" s="195"/>
      <c r="BC85" s="19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</row>
    <row r="86" spans="8:101" ht="3.75" customHeight="1"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7"/>
      <c r="W86" s="217"/>
      <c r="X86" s="190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95"/>
      <c r="AV86" s="195"/>
      <c r="AW86" s="195"/>
      <c r="AX86" s="195"/>
      <c r="AY86" s="195"/>
      <c r="AZ86" s="195"/>
      <c r="BA86" s="195"/>
      <c r="BB86" s="195"/>
      <c r="BC86" s="19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</row>
    <row r="87" spans="8:101" ht="3.75" customHeight="1"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7"/>
      <c r="W87" s="217"/>
      <c r="X87" s="124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95"/>
      <c r="AV87" s="195"/>
      <c r="AW87" s="195"/>
      <c r="AX87" s="195"/>
      <c r="AY87" s="195"/>
      <c r="AZ87" s="195"/>
      <c r="BA87" s="195"/>
      <c r="BB87" s="195"/>
      <c r="BC87" s="19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</row>
    <row r="88" spans="8:101" ht="3.75" customHeight="1"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7"/>
      <c r="W88" s="217"/>
      <c r="X88" s="111"/>
      <c r="Y88" s="111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95"/>
      <c r="AV88" s="195"/>
      <c r="AW88" s="195"/>
      <c r="AX88" s="195"/>
      <c r="AY88" s="195"/>
      <c r="AZ88" s="195"/>
      <c r="BA88" s="195"/>
      <c r="BB88" s="195"/>
      <c r="BC88" s="19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</row>
  </sheetData>
  <sheetProtection selectLockedCells="1" selectUnlockedCells="1"/>
  <mergeCells count="81">
    <mergeCell ref="U20:U22"/>
    <mergeCell ref="P3:W6"/>
    <mergeCell ref="X3:BB6"/>
    <mergeCell ref="BB14:BC17"/>
    <mergeCell ref="BD14:BM17"/>
    <mergeCell ref="BB19:BC22"/>
    <mergeCell ref="BD19:BM22"/>
    <mergeCell ref="V21:Y24"/>
    <mergeCell ref="Z21:AI24"/>
    <mergeCell ref="AN9:AY24"/>
    <mergeCell ref="AJ21:AK24"/>
    <mergeCell ref="BB24:BC27"/>
    <mergeCell ref="BD24:BM27"/>
    <mergeCell ref="AN27:AW30"/>
    <mergeCell ref="AX27:AY30"/>
    <mergeCell ref="AZ29:AZ31"/>
    <mergeCell ref="AL23:AL25"/>
    <mergeCell ref="AL32:AL34"/>
    <mergeCell ref="V33:Y36"/>
    <mergeCell ref="Z33:AI36"/>
    <mergeCell ref="AJ33:AK36"/>
    <mergeCell ref="V45:Y48"/>
    <mergeCell ref="Z45:AI48"/>
    <mergeCell ref="AJ45:AK48"/>
    <mergeCell ref="AL47:AL49"/>
    <mergeCell ref="AZ50:AZ52"/>
    <mergeCell ref="AN51:AW54"/>
    <mergeCell ref="AX51:AY54"/>
    <mergeCell ref="BB39:BM42"/>
    <mergeCell ref="AL56:AL58"/>
    <mergeCell ref="AN69:AY72"/>
    <mergeCell ref="V57:Y60"/>
    <mergeCell ref="Z57:AI60"/>
    <mergeCell ref="AJ57:AK60"/>
    <mergeCell ref="AN57:AT68"/>
    <mergeCell ref="AU57:AY68"/>
    <mergeCell ref="AU80:BC83"/>
    <mergeCell ref="BD80:BM83"/>
    <mergeCell ref="H73:U76"/>
    <mergeCell ref="V73:W76"/>
    <mergeCell ref="X75:X77"/>
    <mergeCell ref="AU75:BC78"/>
    <mergeCell ref="BD75:BM78"/>
    <mergeCell ref="E18:H21"/>
    <mergeCell ref="I18:R21"/>
    <mergeCell ref="S18:T21"/>
    <mergeCell ref="BD85:BM88"/>
    <mergeCell ref="X84:X86"/>
    <mergeCell ref="H85:U88"/>
    <mergeCell ref="V85:W88"/>
    <mergeCell ref="AU85:BC88"/>
    <mergeCell ref="H79:U82"/>
    <mergeCell ref="Z79:AI82"/>
    <mergeCell ref="U23:U25"/>
    <mergeCell ref="E24:H27"/>
    <mergeCell ref="I24:R27"/>
    <mergeCell ref="S24:T27"/>
    <mergeCell ref="U32:U34"/>
    <mergeCell ref="U35:U37"/>
    <mergeCell ref="E36:H39"/>
    <mergeCell ref="I36:R39"/>
    <mergeCell ref="S36:T39"/>
    <mergeCell ref="E30:H33"/>
    <mergeCell ref="I30:R33"/>
    <mergeCell ref="S30:T33"/>
    <mergeCell ref="U44:U46"/>
    <mergeCell ref="U47:U49"/>
    <mergeCell ref="E48:H51"/>
    <mergeCell ref="I48:R51"/>
    <mergeCell ref="S48:T51"/>
    <mergeCell ref="E42:H45"/>
    <mergeCell ref="I42:R45"/>
    <mergeCell ref="S42:T45"/>
    <mergeCell ref="U56:U58"/>
    <mergeCell ref="U59:U61"/>
    <mergeCell ref="E60:H63"/>
    <mergeCell ref="I60:R63"/>
    <mergeCell ref="S60:T63"/>
    <mergeCell ref="E54:H57"/>
    <mergeCell ref="I54:R57"/>
    <mergeCell ref="S54:T57"/>
  </mergeCells>
  <printOptions/>
  <pageMargins left="0.75" right="0.75" top="1" bottom="1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2015-03-28T15:29:53Z</cp:lastPrinted>
  <dcterms:created xsi:type="dcterms:W3CDTF">2014-02-19T06:30:34Z</dcterms:created>
  <dcterms:modified xsi:type="dcterms:W3CDTF">2015-03-28T15:48:03Z</dcterms:modified>
  <cp:category/>
  <cp:version/>
  <cp:contentType/>
  <cp:contentStatus/>
</cp:coreProperties>
</file>